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ocuments\lucassou\OneDrive - BRGM\2022\SeauS\Rapport\Livrables_S-eau-S\Fichier protege\"/>
    </mc:Choice>
  </mc:AlternateContent>
  <workbookProtection workbookAlgorithmName="SHA-512" workbookHashValue="n+5BH5YyFVyRSggFPac/7qj3dgQ2sqFKg5Can3zLRbGW4FZhg62w11OuLNdDm9/bZcG/RxnyvAqEeYQ+CkWhbg==" workbookSaltValue="S4XHN/t0eYFRBpdK+UtxQg==" workbookSpinCount="100000" lockStructure="1"/>
  <bookViews>
    <workbookView xWindow="0" yWindow="0" windowWidth="23040" windowHeight="9195"/>
  </bookViews>
  <sheets>
    <sheet name="Lisez-moi" sheetId="18" r:id="rId1"/>
    <sheet name="Grille niveau minimum" sheetId="9" r:id="rId2"/>
    <sheet name="Calcul seuil" sheetId="17" r:id="rId3"/>
    <sheet name="Listes déroulantes" sheetId="5" state="hidden" r:id="rId4"/>
  </sheets>
  <definedNames>
    <definedName name="Ouvrage" localSheetId="2">'Listes déroulantes'!$A$2:$A$5</definedName>
    <definedName name="Ouvrage">'Listes déroulantes'!$A$2:$A$5</definedName>
    <definedName name="_xlnm.Print_Area" localSheetId="1">'Grille niveau minimum'!$A$1:$G$47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0" i="9" l="1"/>
  <c r="C16" i="9"/>
  <c r="E33" i="9" l="1"/>
  <c r="E25" i="9" l="1"/>
  <c r="E23" i="9"/>
  <c r="D35" i="9" l="1"/>
  <c r="C37" i="9" l="1"/>
  <c r="C36" i="9"/>
  <c r="N23" i="17" l="1"/>
  <c r="N5" i="17"/>
  <c r="L23" i="17"/>
  <c r="L5" i="17"/>
  <c r="N24" i="17"/>
  <c r="M24" i="17"/>
  <c r="K11" i="17" l="1"/>
  <c r="K29" i="17"/>
  <c r="L25" i="17" l="1"/>
  <c r="H17" i="9"/>
  <c r="H29" i="9"/>
  <c r="H27" i="9"/>
  <c r="L27" i="17" l="1"/>
  <c r="N27" i="17" s="1"/>
  <c r="L26" i="17"/>
  <c r="N26" i="17" s="1"/>
  <c r="M27" i="17"/>
  <c r="M26" i="17"/>
  <c r="E47" i="9"/>
  <c r="E46" i="9"/>
  <c r="E45" i="9"/>
  <c r="E29" i="9"/>
  <c r="E27" i="9"/>
  <c r="M23" i="17" s="1"/>
  <c r="E16" i="9"/>
  <c r="E17" i="9"/>
  <c r="E18" i="9"/>
  <c r="E15" i="9"/>
  <c r="E6" i="9"/>
  <c r="E7" i="9"/>
  <c r="E5" i="9"/>
  <c r="D33" i="9" l="1"/>
  <c r="L6" i="17" l="1"/>
  <c r="E35" i="9"/>
  <c r="C18" i="9"/>
  <c r="M6" i="17" l="1"/>
  <c r="N6" i="17"/>
  <c r="L7" i="17"/>
  <c r="L9" i="17" s="1"/>
  <c r="N9" i="17" s="1"/>
  <c r="C6" i="9"/>
  <c r="C5" i="9"/>
  <c r="L8" i="17" l="1"/>
  <c r="N8" i="17" s="1"/>
  <c r="M8" i="17"/>
  <c r="M9" i="17"/>
  <c r="D31" i="9"/>
  <c r="M5" i="17" l="1"/>
</calcChain>
</file>

<file path=xl/sharedStrings.xml><?xml version="1.0" encoding="utf-8"?>
<sst xmlns="http://schemas.openxmlformats.org/spreadsheetml/2006/main" count="162" uniqueCount="126">
  <si>
    <t>Type d'ouvrage</t>
  </si>
  <si>
    <t>Aquifère</t>
  </si>
  <si>
    <t>Sédimentaire</t>
  </si>
  <si>
    <t>Alluvial</t>
  </si>
  <si>
    <t>Puits</t>
  </si>
  <si>
    <t>Donnée indispensable</t>
  </si>
  <si>
    <t>Forage</t>
  </si>
  <si>
    <t>Dénoyage fréquent des crépines</t>
  </si>
  <si>
    <t>Dénoyage fréquent des arrivées d'eau</t>
  </si>
  <si>
    <t>Existence de seuils exploitant</t>
  </si>
  <si>
    <t>Profondeur de l'ouvrage</t>
  </si>
  <si>
    <t>Niveau dynamique minimum observé</t>
  </si>
  <si>
    <t>Ouvrage nivelé</t>
  </si>
  <si>
    <t>Profondeur électrode coupure</t>
  </si>
  <si>
    <t>Type de nappe</t>
  </si>
  <si>
    <t>Unité des chroniques de niveau</t>
  </si>
  <si>
    <t>Seuil de vigilance exploitant</t>
  </si>
  <si>
    <t>Seuil d'alerte exploitant</t>
  </si>
  <si>
    <t>Ouvrage</t>
  </si>
  <si>
    <t>Nappe</t>
  </si>
  <si>
    <t>Libre</t>
  </si>
  <si>
    <t>Captive</t>
  </si>
  <si>
    <t>Choix</t>
  </si>
  <si>
    <t>Oui</t>
  </si>
  <si>
    <t>Non</t>
  </si>
  <si>
    <t>Profondeur théorique biseau salé</t>
  </si>
  <si>
    <t>Caractéristiques ouvrage</t>
  </si>
  <si>
    <t>Caractéristiques aquifère</t>
  </si>
  <si>
    <t>Cas particulier littoral</t>
  </si>
  <si>
    <t>profondeur par rapport à un repère</t>
  </si>
  <si>
    <t>hauteur d'eau au-dessus de la sonde</t>
  </si>
  <si>
    <t>altitude m NGF</t>
  </si>
  <si>
    <t>rabattement</t>
  </si>
  <si>
    <t>Unité chronique niveau</t>
  </si>
  <si>
    <t>Critère(s) limitant(s)</t>
  </si>
  <si>
    <t>Mode d'exploitation de l'ouvrage</t>
  </si>
  <si>
    <t>Comparaison au niveau minimum observé</t>
  </si>
  <si>
    <t xml:space="preserve">Secteur vulnérable aux intrusions salines </t>
  </si>
  <si>
    <t>Type d'aquifère</t>
  </si>
  <si>
    <t>Suivi niveau dynamique</t>
  </si>
  <si>
    <t>Cyclicité</t>
  </si>
  <si>
    <t>Annuel</t>
  </si>
  <si>
    <t>Pluriannuel</t>
  </si>
  <si>
    <t>Niveau statique maximum</t>
  </si>
  <si>
    <t>Périodicité changement de pompe</t>
  </si>
  <si>
    <t>x</t>
  </si>
  <si>
    <t>Période de suivi</t>
  </si>
  <si>
    <t>Socle (fissuré)</t>
  </si>
  <si>
    <t>Socle (altéré + fissuré)</t>
  </si>
  <si>
    <t>Puits à drains</t>
  </si>
  <si>
    <t>Puits à barbacanes</t>
  </si>
  <si>
    <t>Autorisation administrative</t>
  </si>
  <si>
    <t>1- Seuil fixé par l'arrêté d'autorisation</t>
  </si>
  <si>
    <t>Exploitation habituelle des ouvrages du champ captant (alternance, simultané, arrêt, saison, …)</t>
  </si>
  <si>
    <t>Existence d'un variateur de débit de la pompe</t>
  </si>
  <si>
    <t>Socle (altérites seules)</t>
  </si>
  <si>
    <t>Profondeur de la sonde de mesure</t>
  </si>
  <si>
    <r>
      <t xml:space="preserve">Profondeur du toit de la nappe </t>
    </r>
    <r>
      <rPr>
        <i/>
        <sz val="11"/>
        <color theme="1"/>
        <rFont val="Calibri"/>
        <family val="2"/>
        <scheme val="minor"/>
      </rPr>
      <t>(pour nappe captive)</t>
    </r>
  </si>
  <si>
    <r>
      <t xml:space="preserve">Profondeur du substratum de la nappe </t>
    </r>
    <r>
      <rPr>
        <i/>
        <sz val="11"/>
        <color theme="1"/>
        <rFont val="Calibri"/>
        <family val="2"/>
        <scheme val="minor"/>
      </rPr>
      <t>(pour sédimentaire/alluvial)</t>
    </r>
  </si>
  <si>
    <r>
      <t xml:space="preserve">Valeur
</t>
    </r>
    <r>
      <rPr>
        <sz val="11"/>
        <color theme="1"/>
        <rFont val="Calibri"/>
        <family val="2"/>
        <scheme val="minor"/>
      </rPr>
      <t>(m NGF)</t>
    </r>
  </si>
  <si>
    <t>Fiabilité de la chronique (mesures manuelles, dérive, vérification unité de mesure…)</t>
  </si>
  <si>
    <t>Type de sonde de mesure / précision (gamme de mesure)</t>
  </si>
  <si>
    <r>
      <t xml:space="preserve">Profondeur du trop-plein </t>
    </r>
    <r>
      <rPr>
        <i/>
        <sz val="11"/>
        <color theme="1"/>
        <rFont val="Calibri"/>
        <family val="2"/>
        <scheme val="minor"/>
      </rPr>
      <t>(pour puits)</t>
    </r>
  </si>
  <si>
    <t>4- Profondeur crépine de la pompe</t>
  </si>
  <si>
    <t>2- Profondeur début crépine (tubage) ou drain ou barbacane</t>
  </si>
  <si>
    <t>Description du repère de mesure</t>
  </si>
  <si>
    <r>
      <t xml:space="preserve">Hauteur colonne d'eau maximale </t>
    </r>
    <r>
      <rPr>
        <i/>
        <sz val="11"/>
        <color theme="1"/>
        <rFont val="Calibri"/>
        <family val="2"/>
        <scheme val="minor"/>
      </rPr>
      <t>(pour sédimentaire)</t>
    </r>
  </si>
  <si>
    <r>
      <t xml:space="preserve">3- Profondeur 1ère arrivée d'eau non occultée sous cimentation </t>
    </r>
    <r>
      <rPr>
        <i/>
        <sz val="11"/>
        <color theme="1"/>
        <rFont val="Calibri"/>
        <family val="2"/>
        <scheme val="minor"/>
      </rPr>
      <t>(pour socle)</t>
    </r>
  </si>
  <si>
    <t>Existence d'un essai de pompage par paliers (date)</t>
  </si>
  <si>
    <t>Rabattement critique (correspondant au débit critique)</t>
  </si>
  <si>
    <r>
      <t xml:space="preserve">Valeur 
</t>
    </r>
    <r>
      <rPr>
        <sz val="11"/>
        <color theme="1"/>
        <rFont val="Calibri"/>
        <family val="2"/>
        <scheme val="minor"/>
      </rPr>
      <t>(profondeur par rapport au sol 
en m)</t>
    </r>
  </si>
  <si>
    <t>Hauteur du repère de mesure par rapport au sol</t>
  </si>
  <si>
    <t>Existence de chroniques de volumes pompés / distribués</t>
  </si>
  <si>
    <t>Informations manquantes pour le calcul du niveau minimum</t>
  </si>
  <si>
    <t>Niveau dynamique minimum admissible = seuil de rupture</t>
  </si>
  <si>
    <t>automatique</t>
  </si>
  <si>
    <r>
      <t xml:space="preserve">Nature du repère de mesure de la sonde </t>
    </r>
    <r>
      <rPr>
        <i/>
        <sz val="11"/>
        <rFont val="Calibri"/>
        <family val="2"/>
        <scheme val="minor"/>
      </rPr>
      <t>(si différent pour la sonde)</t>
    </r>
  </si>
  <si>
    <t>Existence chroniques de niveau (pas de temps journalier)</t>
  </si>
  <si>
    <t>Comparaison position sonde de mesure</t>
  </si>
  <si>
    <t>Remplissage automatique</t>
  </si>
  <si>
    <t>Altitude du sol au droit de l'ouvrage (m NGF)</t>
  </si>
  <si>
    <t>Description du point nivelé</t>
  </si>
  <si>
    <t>Seuil de rupture</t>
  </si>
  <si>
    <t>Hauteur de la zone de battement d'exploitation</t>
  </si>
  <si>
    <t>Seuil d'alerte</t>
  </si>
  <si>
    <t>Seuil de vigilance</t>
  </si>
  <si>
    <r>
      <rPr>
        <b/>
        <sz val="11"/>
        <color theme="1"/>
        <rFont val="Calibri"/>
        <family val="2"/>
        <scheme val="minor"/>
      </rPr>
      <t>Profondeur par rapport
 au sol</t>
    </r>
    <r>
      <rPr>
        <sz val="11"/>
        <color theme="1"/>
        <rFont val="Calibri"/>
        <family val="2"/>
        <scheme val="minor"/>
      </rPr>
      <t xml:space="preserve"> (en m)</t>
    </r>
  </si>
  <si>
    <t>Niveau dynamique actuel</t>
  </si>
  <si>
    <t>A renseigner</t>
  </si>
  <si>
    <t>Automatique</t>
  </si>
  <si>
    <t xml:space="preserve">Taux de remplissage actuel </t>
  </si>
  <si>
    <t>Date niveau maximum</t>
  </si>
  <si>
    <t>Niveau maximum observé (niveau statique)</t>
  </si>
  <si>
    <t>Correspondance en niveau maximum</t>
  </si>
  <si>
    <t>Correspondance en niveau minimum</t>
  </si>
  <si>
    <t>Hauteur d'eau maximum observée (m)</t>
  </si>
  <si>
    <t>Hauteur d'eau minimum observée (m)</t>
  </si>
  <si>
    <t>Conversion hauteur d'eau au-dessus de la sonde en niveau par rapport au sol</t>
  </si>
  <si>
    <t>Minimum entre prof 1,2,3,4 et 2/3 max de dénoyage pour nappe libre</t>
  </si>
  <si>
    <t>Conversion profondeur par rapport au repère en prof. par rapport au sol</t>
  </si>
  <si>
    <t>Prof. par rapport au sol</t>
  </si>
  <si>
    <t>Prof. par rapport au repère de mesure</t>
  </si>
  <si>
    <t>Outils de conversion des valeurs</t>
  </si>
  <si>
    <t>Les chroniques en rabattement ne sont pas directement exploitables</t>
  </si>
  <si>
    <r>
      <t xml:space="preserve">Altitude
</t>
    </r>
    <r>
      <rPr>
        <sz val="11"/>
        <color theme="1"/>
        <rFont val="Calibri"/>
        <family val="2"/>
        <scheme val="minor"/>
      </rPr>
      <t>(m NGF)</t>
    </r>
  </si>
  <si>
    <t>Calcul automatique des seuils</t>
  </si>
  <si>
    <t>Autre calcul des seuils</t>
  </si>
  <si>
    <t>Possibilité d'indiquer un seuil de rupture différent si le niveau dynamique minimum admissible calculé ne semble pas pertinent</t>
  </si>
  <si>
    <t>Pourcentage de remplissage</t>
  </si>
  <si>
    <t xml:space="preserve">% à renseigner </t>
  </si>
  <si>
    <t>Possibilité d'indiquer des % de remplissage différents pour fixer les seuils de vigilance et d'alerte</t>
  </si>
  <si>
    <r>
      <t xml:space="preserve">Hauteur d'eau 
</t>
    </r>
    <r>
      <rPr>
        <sz val="11"/>
        <color theme="1"/>
        <rFont val="Calibri"/>
        <family val="2"/>
        <scheme val="minor"/>
      </rPr>
      <t>(m au-dessus de la sonde)</t>
    </r>
  </si>
  <si>
    <r>
      <rPr>
        <b/>
        <sz val="11"/>
        <color theme="1" tint="0.34998626667073579"/>
        <rFont val="Calibri"/>
        <family val="2"/>
        <scheme val="minor"/>
      </rPr>
      <t>Profondeur par rapport
 au sol</t>
    </r>
    <r>
      <rPr>
        <sz val="11"/>
        <color theme="1" tint="0.34998626667073579"/>
        <rFont val="Calibri"/>
        <family val="2"/>
        <scheme val="minor"/>
      </rPr>
      <t xml:space="preserve"> (en m)</t>
    </r>
  </si>
  <si>
    <r>
      <t xml:space="preserve">Altitude
</t>
    </r>
    <r>
      <rPr>
        <sz val="11"/>
        <color theme="1" tint="0.34998626667073579"/>
        <rFont val="Calibri"/>
        <family val="2"/>
        <scheme val="minor"/>
      </rPr>
      <t>(m NGF)</t>
    </r>
  </si>
  <si>
    <r>
      <t xml:space="preserve">Hauteur d'eau 
</t>
    </r>
    <r>
      <rPr>
        <sz val="11"/>
        <color theme="1" tint="0.34998626667073579"/>
        <rFont val="Calibri"/>
        <family val="2"/>
        <scheme val="minor"/>
      </rPr>
      <t>(m au-dessus de la sonde)</t>
    </r>
  </si>
  <si>
    <t>Légende :</t>
  </si>
  <si>
    <t>COUPE THEORIQUE</t>
  </si>
  <si>
    <t>Possibilité de modifier le seuil minimum (pompe, arrêté)</t>
  </si>
  <si>
    <t>Date niveau minimum</t>
  </si>
  <si>
    <t>https://infoterre.brgm.fr/rapports/RP-73084-FR.pdf</t>
  </si>
  <si>
    <r>
      <t xml:space="preserve">Le BRGM a co-construit avec le SMG Eau 35 et avec la collaboration des syndicats d’eau du Pôle Ouest une méthodologie théorique de définition des </t>
    </r>
    <r>
      <rPr>
        <b/>
        <sz val="11"/>
        <color theme="1"/>
        <rFont val="Arial"/>
        <family val="2"/>
      </rPr>
      <t>seuils de gestion</t>
    </r>
    <r>
      <rPr>
        <sz val="11"/>
        <color theme="1"/>
        <rFont val="Arial"/>
        <family val="2"/>
      </rPr>
      <t xml:space="preserve"> pour couvrir les différents cas de figure possibles (contextes et connaissances disponibles). Il a été décidé de raisonner en termes de lame d’eau exploitable, afin de pouvoir déterminer l’état de la ressource par rapport à un niveau minimum admissible. 
Le BRGM propose de retenir et de tester la méthodologie du </t>
    </r>
    <r>
      <rPr>
        <b/>
        <sz val="11"/>
        <color theme="1"/>
        <rFont val="Arial"/>
        <family val="2"/>
      </rPr>
      <t>taux de remplissage</t>
    </r>
    <r>
      <rPr>
        <sz val="11"/>
        <color theme="1"/>
        <rFont val="Arial"/>
        <family val="2"/>
      </rPr>
      <t xml:space="preserve">, qui consiste à fixer des seuils entre le niveau minimum permettant de prélever dans l’ouvrage sans conséquence négative (niveau minimum admissible) et le niveau maximum connu dans l’ouvrage, la différence entre ces deux niveaux étant appelée zone de battement d’exploitation. Le BRGM propose de fixer deux seuils par rapport à cette zone de battement d’exploitation correspondant à </t>
    </r>
    <r>
      <rPr>
        <b/>
        <sz val="11"/>
        <color theme="1"/>
        <rFont val="Arial"/>
        <family val="2"/>
      </rPr>
      <t>50% de remplissage</t>
    </r>
    <r>
      <rPr>
        <sz val="11"/>
        <color theme="1"/>
        <rFont val="Arial"/>
        <family val="2"/>
      </rPr>
      <t xml:space="preserve"> de cette zone (</t>
    </r>
    <r>
      <rPr>
        <b/>
        <sz val="11"/>
        <color theme="1"/>
        <rFont val="Arial"/>
        <family val="2"/>
      </rPr>
      <t>seuil de vigilance</t>
    </r>
    <r>
      <rPr>
        <sz val="11"/>
        <color theme="1"/>
        <rFont val="Arial"/>
        <family val="2"/>
      </rPr>
      <t xml:space="preserve">) et à </t>
    </r>
    <r>
      <rPr>
        <b/>
        <sz val="11"/>
        <color theme="1"/>
        <rFont val="Arial"/>
        <family val="2"/>
      </rPr>
      <t>30% de remplissage (seuil d’alerte)</t>
    </r>
    <r>
      <rPr>
        <sz val="11"/>
        <color theme="1"/>
        <rFont val="Arial"/>
        <family val="2"/>
      </rPr>
      <t>. Ces seuils permettent d’indiquer quelle réserve en eau est encore disponible, en traduisant cette réserve sous forme de niveau. Ces taux de remplissage doivent être ajustés en fonction des ouvrages, du contexte hydrogéologique et de l’impact du franchissement de ces seuils sur la productivité des ouvrages.</t>
    </r>
  </si>
  <si>
    <t>→</t>
  </si>
  <si>
    <t>Voir feuille "Grille niveau minimum"</t>
  </si>
  <si>
    <t>Voir feuille "Calcul seuil"</t>
  </si>
  <si>
    <r>
      <t xml:space="preserve">Une grille de détermination du niveau minimum admissible a été réalisée,. Cet outil permet de définir sur chaque ouvrage souterrain le </t>
    </r>
    <r>
      <rPr>
        <b/>
        <sz val="11"/>
        <color theme="1"/>
        <rFont val="Arial"/>
        <family val="2"/>
      </rPr>
      <t>niveau piézométrique minimum admissible</t>
    </r>
    <r>
      <rPr>
        <sz val="11"/>
        <color theme="1"/>
        <rFont val="Arial"/>
        <family val="2"/>
      </rPr>
      <t xml:space="preserve">, à partir des informations disponibles sur l’ouvrage. </t>
    </r>
  </si>
  <si>
    <r>
      <t>Les feuilles de calculs "Grille niveau minimum" et "Calcul seuil" ont été réalisées dans le cadre du projet</t>
    </r>
    <r>
      <rPr>
        <b/>
        <sz val="11"/>
        <color theme="1"/>
        <rFont val="Arial"/>
        <family val="2"/>
      </rPr>
      <t xml:space="preserve"> S-eau-S</t>
    </r>
    <r>
      <rPr>
        <sz val="11"/>
        <color theme="1"/>
        <rFont val="Arial"/>
        <family val="2"/>
      </rPr>
      <t xml:space="preserve"> mené en collaboration entre le Syndicat Mixte de Gestion de l’eau potable de l’Ille-et-Vilaine (</t>
    </r>
    <r>
      <rPr>
        <b/>
        <sz val="11"/>
        <color theme="1"/>
        <rFont val="Arial"/>
        <family val="2"/>
      </rPr>
      <t>SMG Eau 35</t>
    </r>
    <r>
      <rPr>
        <sz val="11"/>
        <color theme="1"/>
        <rFont val="Arial"/>
        <family val="2"/>
      </rPr>
      <t xml:space="preserve">) et le </t>
    </r>
    <r>
      <rPr>
        <b/>
        <sz val="11"/>
        <color theme="1"/>
        <rFont val="Arial"/>
        <family val="2"/>
      </rPr>
      <t xml:space="preserve">BRGM,  </t>
    </r>
    <r>
      <rPr>
        <sz val="11"/>
        <color theme="1"/>
        <rFont val="Arial"/>
        <family val="2"/>
      </rPr>
      <t>en concertation avec les hydrogéologues des syndicats d'eau potable du pôle grand ouest. 
Pour plus d'informations, consultez le rapport final de l'étude (2023)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</si>
</sst>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b/>
      <sz val="11"/>
      <color theme="1"/>
      <name val="Calibri"/>
      <family val="2"/>
      <scheme val="minor"/>
    </font>
    <font>
      <i/>
      <sz val="11"/>
      <color theme="1"/>
      <name val="Calibri"/>
      <family val="2"/>
      <scheme val="minor"/>
    </font>
    <font>
      <sz val="10"/>
      <name val="Arial"/>
      <family val="2"/>
    </font>
    <font>
      <sz val="11"/>
      <name val="Calibri"/>
      <family val="2"/>
      <scheme val="minor"/>
    </font>
    <font>
      <b/>
      <sz val="11"/>
      <name val="Calibri"/>
      <family val="2"/>
      <scheme val="minor"/>
    </font>
    <font>
      <i/>
      <sz val="11"/>
      <color theme="0" tint="-0.499984740745262"/>
      <name val="Calibri"/>
      <family val="2"/>
      <scheme val="minor"/>
    </font>
    <font>
      <sz val="11"/>
      <color rgb="FFFF0000"/>
      <name val="Calibri"/>
      <family val="2"/>
      <scheme val="minor"/>
    </font>
    <font>
      <i/>
      <sz val="11"/>
      <name val="Calibri"/>
      <family val="2"/>
      <scheme val="minor"/>
    </font>
    <font>
      <i/>
      <sz val="11"/>
      <color theme="0" tint="-0.34998626667073579"/>
      <name val="Calibri"/>
      <family val="2"/>
      <scheme val="minor"/>
    </font>
    <font>
      <sz val="10"/>
      <color theme="1"/>
      <name val="Calibri"/>
      <family val="2"/>
      <scheme val="minor"/>
    </font>
    <font>
      <sz val="11"/>
      <color theme="0" tint="-0.499984740745262"/>
      <name val="Calibri"/>
      <family val="2"/>
      <scheme val="minor"/>
    </font>
    <font>
      <sz val="11"/>
      <color theme="1"/>
      <name val="Calibri"/>
      <family val="2"/>
      <scheme val="minor"/>
    </font>
    <font>
      <i/>
      <sz val="11"/>
      <color rgb="FF0070C0"/>
      <name val="Calibri"/>
      <family val="2"/>
      <scheme val="minor"/>
    </font>
    <font>
      <sz val="11"/>
      <color theme="1" tint="0.499984740745262"/>
      <name val="Calibri"/>
      <family val="2"/>
      <scheme val="minor"/>
    </font>
    <font>
      <b/>
      <sz val="12"/>
      <color theme="1" tint="0.499984740745262"/>
      <name val="Calibri"/>
      <family val="2"/>
      <scheme val="minor"/>
    </font>
    <font>
      <b/>
      <sz val="14"/>
      <color theme="1" tint="0.499984740745262"/>
      <name val="Calibri"/>
      <family val="2"/>
      <scheme val="minor"/>
    </font>
    <font>
      <b/>
      <sz val="14"/>
      <color theme="1"/>
      <name val="Calibri"/>
      <family val="2"/>
      <scheme val="minor"/>
    </font>
    <font>
      <sz val="11"/>
      <color theme="1" tint="0.34998626667073579"/>
      <name val="Calibri"/>
      <family val="2"/>
      <scheme val="minor"/>
    </font>
    <font>
      <b/>
      <sz val="11"/>
      <color theme="1" tint="0.34998626667073579"/>
      <name val="Calibri"/>
      <family val="2"/>
      <scheme val="minor"/>
    </font>
    <font>
      <sz val="11"/>
      <color rgb="FF0070C0"/>
      <name val="Calibri"/>
      <family val="2"/>
      <scheme val="minor"/>
    </font>
    <font>
      <b/>
      <sz val="12"/>
      <color theme="1"/>
      <name val="Calibri"/>
      <family val="2"/>
      <scheme val="minor"/>
    </font>
    <font>
      <sz val="11"/>
      <color theme="1"/>
      <name val="Arial"/>
      <family val="2"/>
    </font>
    <font>
      <b/>
      <sz val="11"/>
      <color theme="1"/>
      <name val="Arial"/>
      <family val="2"/>
    </font>
    <font>
      <u/>
      <sz val="11"/>
      <color theme="10"/>
      <name val="Calibri"/>
      <family val="2"/>
      <scheme val="minor"/>
    </font>
    <font>
      <b/>
      <sz val="26"/>
      <color theme="1"/>
      <name val="Calibri"/>
      <family val="2"/>
    </font>
    <font>
      <b/>
      <u/>
      <sz val="11"/>
      <color theme="10"/>
      <name val="Arial"/>
      <family val="2"/>
    </font>
    <font>
      <b/>
      <i/>
      <sz val="11"/>
      <color theme="1"/>
      <name val="Arial"/>
      <family val="2"/>
    </font>
  </fonts>
  <fills count="24">
    <fill>
      <patternFill patternType="none"/>
    </fill>
    <fill>
      <patternFill patternType="gray125"/>
    </fill>
    <fill>
      <patternFill patternType="solid">
        <fgColor theme="7"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B793FF"/>
        <bgColor indexed="64"/>
      </patternFill>
    </fill>
    <fill>
      <patternFill patternType="solid">
        <fgColor rgb="FFCFB7FF"/>
        <bgColor indexed="64"/>
      </patternFill>
    </fill>
    <fill>
      <patternFill patternType="solid">
        <fgColor rgb="FFE6D9FF"/>
        <bgColor indexed="64"/>
      </patternFill>
    </fill>
    <fill>
      <patternFill patternType="solid">
        <fgColor theme="0" tint="-0.34998626667073579"/>
        <bgColor indexed="64"/>
      </patternFill>
    </fill>
    <fill>
      <patternFill patternType="solid">
        <fgColor rgb="FFFF5050"/>
        <bgColor indexed="64"/>
      </patternFill>
    </fill>
    <fill>
      <patternFill patternType="solid">
        <fgColor rgb="FFFF9900"/>
        <bgColor indexed="64"/>
      </patternFill>
    </fill>
    <fill>
      <patternFill patternType="solid">
        <fgColor theme="0" tint="-0.499984740745262"/>
        <bgColor indexed="64"/>
      </patternFill>
    </fill>
    <fill>
      <patternFill patternType="solid">
        <fgColor theme="0" tint="-0.14999847407452621"/>
        <bgColor indexed="64"/>
      </patternFill>
    </fill>
  </fills>
  <borders count="53">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double">
        <color indexed="64"/>
      </top>
      <bottom/>
      <diagonal/>
    </border>
    <border>
      <left/>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bottom/>
      <diagonal/>
    </border>
    <border>
      <left/>
      <right style="thin">
        <color indexed="64"/>
      </right>
      <top style="thin">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s>
  <cellStyleXfs count="4">
    <xf numFmtId="0" fontId="0" fillId="0" borderId="0"/>
    <xf numFmtId="0" fontId="3" fillId="0" borderId="0"/>
    <xf numFmtId="9" fontId="12" fillId="0" borderId="0" applyFont="0" applyFill="0" applyBorder="0" applyAlignment="0" applyProtection="0"/>
    <xf numFmtId="0" fontId="24" fillId="0" borderId="0" applyNumberFormat="0" applyFill="0" applyBorder="0" applyAlignment="0" applyProtection="0"/>
  </cellStyleXfs>
  <cellXfs count="241">
    <xf numFmtId="0" fontId="0" fillId="0" borderId="0" xfId="0"/>
    <xf numFmtId="0" fontId="1" fillId="0" borderId="0" xfId="0" applyFont="1" applyAlignment="1">
      <alignment horizontal="center"/>
    </xf>
    <xf numFmtId="0" fontId="0" fillId="0" borderId="0" xfId="0" applyAlignment="1">
      <alignment horizontal="center"/>
    </xf>
    <xf numFmtId="0" fontId="1" fillId="0" borderId="8" xfId="0" applyFont="1" applyBorder="1" applyAlignment="1">
      <alignment horizontal="center" vertical="center" wrapText="1"/>
    </xf>
    <xf numFmtId="0" fontId="1" fillId="0" borderId="0" xfId="0" applyFont="1" applyAlignment="1">
      <alignment horizontal="center"/>
    </xf>
    <xf numFmtId="0" fontId="0" fillId="0" borderId="0" xfId="0" applyFill="1"/>
    <xf numFmtId="0" fontId="0" fillId="6" borderId="8" xfId="0" applyFill="1" applyBorder="1" applyAlignment="1">
      <alignment horizontal="center" vertical="center"/>
    </xf>
    <xf numFmtId="0" fontId="7" fillId="0" borderId="0" xfId="0" applyFont="1"/>
    <xf numFmtId="0" fontId="7" fillId="0" borderId="0" xfId="0" applyFont="1" applyFill="1"/>
    <xf numFmtId="0" fontId="1" fillId="0" borderId="0" xfId="0" applyFont="1" applyBorder="1" applyAlignment="1">
      <alignment horizontal="center" vertical="center"/>
    </xf>
    <xf numFmtId="0" fontId="0" fillId="0" borderId="0" xfId="0" applyAlignment="1">
      <alignment horizontal="center" vertical="center"/>
    </xf>
    <xf numFmtId="0" fontId="0" fillId="0" borderId="0" xfId="0" applyFill="1" applyBorder="1"/>
    <xf numFmtId="0" fontId="0" fillId="0" borderId="0" xfId="0" applyFill="1" applyBorder="1" applyAlignment="1">
      <alignment horizontal="center"/>
    </xf>
    <xf numFmtId="0" fontId="0"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0" fillId="2" borderId="8" xfId="0"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Alignment="1">
      <alignment horizontal="center" vertical="center"/>
    </xf>
    <xf numFmtId="0" fontId="7" fillId="0" borderId="4" xfId="0" applyFont="1" applyBorder="1"/>
    <xf numFmtId="0" fontId="0" fillId="11" borderId="8" xfId="0" applyFill="1" applyBorder="1" applyAlignment="1">
      <alignment vertical="center" wrapText="1"/>
    </xf>
    <xf numFmtId="0" fontId="0" fillId="11" borderId="10" xfId="0" applyFill="1" applyBorder="1" applyAlignment="1">
      <alignment horizontal="center" vertical="center" wrapText="1"/>
    </xf>
    <xf numFmtId="0" fontId="7" fillId="0" borderId="0" xfId="0" applyFont="1" applyAlignment="1">
      <alignment vertical="center"/>
    </xf>
    <xf numFmtId="0" fontId="0" fillId="0" borderId="0" xfId="0" applyAlignment="1">
      <alignment vertical="center"/>
    </xf>
    <xf numFmtId="0" fontId="7" fillId="0" borderId="0" xfId="0" quotePrefix="1" applyFont="1"/>
    <xf numFmtId="0" fontId="5" fillId="0" borderId="0" xfId="0" applyFont="1" applyFill="1" applyBorder="1" applyAlignment="1">
      <alignment horizontal="center"/>
    </xf>
    <xf numFmtId="0" fontId="1" fillId="19" borderId="8" xfId="0" applyFont="1" applyFill="1" applyBorder="1" applyAlignment="1">
      <alignment horizontal="center" vertical="center" wrapText="1"/>
    </xf>
    <xf numFmtId="0" fontId="0" fillId="14" borderId="8" xfId="0" applyFill="1" applyBorder="1" applyAlignment="1">
      <alignment horizontal="center" vertical="center"/>
    </xf>
    <xf numFmtId="0" fontId="0" fillId="15" borderId="8" xfId="0" applyFill="1" applyBorder="1" applyAlignment="1">
      <alignment vertical="center"/>
    </xf>
    <xf numFmtId="0" fontId="0" fillId="15" borderId="10" xfId="0" applyFill="1" applyBorder="1" applyAlignment="1">
      <alignment horizontal="center" vertical="center"/>
    </xf>
    <xf numFmtId="0" fontId="1" fillId="0" borderId="7" xfId="0" applyFont="1" applyBorder="1" applyAlignment="1">
      <alignment horizontal="center" vertical="center" wrapText="1"/>
    </xf>
    <xf numFmtId="0" fontId="0" fillId="12" borderId="8" xfId="0" applyFill="1" applyBorder="1" applyAlignment="1">
      <alignment horizontal="center" vertical="center"/>
    </xf>
    <xf numFmtId="0" fontId="0" fillId="14" borderId="8" xfId="0" applyFont="1" applyFill="1" applyBorder="1" applyAlignment="1">
      <alignment horizontal="center" vertical="center"/>
    </xf>
    <xf numFmtId="0" fontId="0" fillId="0" borderId="14" xfId="0" applyBorder="1" applyAlignment="1">
      <alignment horizontal="center" vertical="center"/>
    </xf>
    <xf numFmtId="0" fontId="5" fillId="0" borderId="13" xfId="0" applyFont="1" applyFill="1" applyBorder="1" applyAlignment="1">
      <alignment horizontal="center" vertical="center"/>
    </xf>
    <xf numFmtId="0" fontId="10" fillId="0" borderId="10" xfId="0" applyFont="1" applyBorder="1" applyAlignment="1">
      <alignment horizontal="center" vertical="center" wrapText="1"/>
    </xf>
    <xf numFmtId="0" fontId="11" fillId="14" borderId="8" xfId="0" applyFont="1" applyFill="1" applyBorder="1" applyAlignment="1">
      <alignment horizontal="center" vertical="center"/>
    </xf>
    <xf numFmtId="2" fontId="5" fillId="14" borderId="9" xfId="0" applyNumberFormat="1" applyFont="1" applyFill="1" applyBorder="1" applyAlignment="1">
      <alignment horizontal="center" vertical="center"/>
    </xf>
    <xf numFmtId="0" fontId="0" fillId="14" borderId="7" xfId="0" applyFill="1" applyBorder="1" applyAlignment="1">
      <alignment horizontal="center" vertical="center"/>
    </xf>
    <xf numFmtId="0" fontId="0" fillId="0" borderId="22" xfId="0" applyBorder="1"/>
    <xf numFmtId="0" fontId="0" fillId="20" borderId="25" xfId="0" applyFill="1" applyBorder="1"/>
    <xf numFmtId="2" fontId="0" fillId="20" borderId="26" xfId="0" applyNumberFormat="1" applyFill="1" applyBorder="1" applyAlignment="1">
      <alignment horizontal="center"/>
    </xf>
    <xf numFmtId="0" fontId="0" fillId="0" borderId="27" xfId="0" applyBorder="1"/>
    <xf numFmtId="0" fontId="13" fillId="0" borderId="0" xfId="0" applyFont="1"/>
    <xf numFmtId="0" fontId="13" fillId="0" borderId="0" xfId="0" quotePrefix="1" applyFont="1"/>
    <xf numFmtId="0" fontId="0" fillId="0" borderId="30" xfId="0" applyFill="1" applyBorder="1" applyAlignment="1">
      <alignment horizontal="center"/>
    </xf>
    <xf numFmtId="0" fontId="1" fillId="0" borderId="0" xfId="0" applyFont="1"/>
    <xf numFmtId="0" fontId="0" fillId="14" borderId="12" xfId="0" applyFill="1" applyBorder="1" applyAlignment="1">
      <alignment horizontal="center"/>
    </xf>
    <xf numFmtId="0" fontId="0" fillId="0" borderId="11" xfId="0" applyFill="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14" fillId="0" borderId="0" xfId="0" applyFont="1" applyAlignment="1">
      <alignment horizontal="center"/>
    </xf>
    <xf numFmtId="0" fontId="14" fillId="0" borderId="0" xfId="0" applyFont="1"/>
    <xf numFmtId="0" fontId="11" fillId="0" borderId="0" xfId="0" applyFont="1" applyAlignment="1">
      <alignment horizontal="center"/>
    </xf>
    <xf numFmtId="0" fontId="11" fillId="0" borderId="0" xfId="0" applyFont="1"/>
    <xf numFmtId="0" fontId="11" fillId="0" borderId="23" xfId="0" applyFont="1" applyFill="1" applyBorder="1" applyAlignment="1">
      <alignment horizontal="center"/>
    </xf>
    <xf numFmtId="0" fontId="11" fillId="0" borderId="26" xfId="0" applyFont="1" applyFill="1" applyBorder="1" applyAlignment="1">
      <alignment horizontal="center"/>
    </xf>
    <xf numFmtId="0" fontId="11" fillId="0" borderId="28" xfId="0" applyFont="1" applyFill="1" applyBorder="1" applyAlignment="1">
      <alignment horizontal="center"/>
    </xf>
    <xf numFmtId="0" fontId="11" fillId="0" borderId="0" xfId="0" applyFont="1" applyFill="1" applyBorder="1" applyAlignment="1">
      <alignment horizontal="center"/>
    </xf>
    <xf numFmtId="0" fontId="11" fillId="0" borderId="0" xfId="0" applyFont="1" applyFill="1" applyBorder="1"/>
    <xf numFmtId="2" fontId="0" fillId="20" borderId="8" xfId="0" applyNumberFormat="1" applyFill="1" applyBorder="1" applyAlignment="1">
      <alignment horizontal="center"/>
    </xf>
    <xf numFmtId="2" fontId="0" fillId="21" borderId="8" xfId="0" applyNumberFormat="1" applyFill="1" applyBorder="1" applyAlignment="1">
      <alignment horizontal="center"/>
    </xf>
    <xf numFmtId="0" fontId="0" fillId="0" borderId="25" xfId="0" applyBorder="1"/>
    <xf numFmtId="0" fontId="0" fillId="21" borderId="25" xfId="0" applyFill="1" applyBorder="1"/>
    <xf numFmtId="0" fontId="1" fillId="0" borderId="42" xfId="0" applyFont="1" applyBorder="1" applyAlignment="1">
      <alignment horizontal="center" vertical="center" wrapText="1"/>
    </xf>
    <xf numFmtId="0" fontId="0" fillId="0" borderId="43" xfId="0" applyBorder="1" applyAlignment="1">
      <alignment horizontal="center" vertical="center" wrapText="1"/>
    </xf>
    <xf numFmtId="9" fontId="0" fillId="0" borderId="0" xfId="2" applyFont="1" applyBorder="1" applyAlignment="1">
      <alignment horizontal="center"/>
    </xf>
    <xf numFmtId="9" fontId="4" fillId="20" borderId="7" xfId="0" applyNumberFormat="1" applyFont="1" applyFill="1" applyBorder="1" applyAlignment="1">
      <alignment horizontal="center"/>
    </xf>
    <xf numFmtId="9" fontId="0" fillId="21" borderId="7" xfId="0" applyNumberFormat="1" applyFill="1" applyBorder="1" applyAlignment="1">
      <alignment horizontal="center"/>
    </xf>
    <xf numFmtId="0" fontId="14" fillId="0" borderId="23" xfId="0" applyFont="1" applyFill="1" applyBorder="1" applyAlignment="1">
      <alignment horizontal="center"/>
    </xf>
    <xf numFmtId="0" fontId="14" fillId="0" borderId="26" xfId="0" applyFont="1" applyFill="1" applyBorder="1" applyAlignment="1">
      <alignment horizontal="center"/>
    </xf>
    <xf numFmtId="0" fontId="14" fillId="0" borderId="28" xfId="0" applyFont="1" applyFill="1" applyBorder="1" applyAlignment="1">
      <alignment horizontal="center"/>
    </xf>
    <xf numFmtId="0" fontId="15" fillId="0" borderId="0" xfId="0" applyFont="1"/>
    <xf numFmtId="0" fontId="16" fillId="0" borderId="0" xfId="0" applyFont="1"/>
    <xf numFmtId="0" fontId="17" fillId="0" borderId="0" xfId="0" applyFont="1"/>
    <xf numFmtId="0" fontId="11" fillId="22" borderId="7" xfId="0" applyFont="1" applyFill="1" applyBorder="1" applyAlignment="1">
      <alignment horizontal="center"/>
    </xf>
    <xf numFmtId="0" fontId="13" fillId="0" borderId="0" xfId="0" applyFont="1" applyFill="1"/>
    <xf numFmtId="0" fontId="1" fillId="0" borderId="45" xfId="0" applyFont="1" applyBorder="1" applyAlignment="1">
      <alignment horizontal="center" vertical="center" wrapText="1"/>
    </xf>
    <xf numFmtId="2" fontId="0" fillId="20" borderId="35" xfId="0" applyNumberFormat="1" applyFill="1" applyBorder="1" applyAlignment="1">
      <alignment horizontal="center"/>
    </xf>
    <xf numFmtId="0" fontId="0" fillId="22" borderId="35" xfId="0" applyFill="1" applyBorder="1" applyAlignment="1">
      <alignment horizontal="center"/>
    </xf>
    <xf numFmtId="0" fontId="11" fillId="22" borderId="1" xfId="0" applyFont="1" applyFill="1" applyBorder="1" applyAlignment="1">
      <alignment horizontal="center"/>
    </xf>
    <xf numFmtId="0" fontId="1" fillId="0" borderId="44" xfId="0" applyFont="1" applyBorder="1" applyAlignment="1">
      <alignment horizontal="center" vertical="center" wrapText="1"/>
    </xf>
    <xf numFmtId="0" fontId="0" fillId="22" borderId="26" xfId="0" applyFill="1" applyBorder="1" applyAlignment="1">
      <alignment horizontal="center"/>
    </xf>
    <xf numFmtId="0" fontId="0" fillId="0" borderId="26" xfId="0" applyFont="1" applyFill="1" applyBorder="1" applyAlignment="1">
      <alignment horizontal="center"/>
    </xf>
    <xf numFmtId="9" fontId="0" fillId="0" borderId="26" xfId="0" applyNumberFormat="1" applyFont="1" applyFill="1" applyBorder="1" applyAlignment="1">
      <alignment horizontal="center"/>
    </xf>
    <xf numFmtId="0" fontId="5" fillId="0" borderId="19" xfId="0" applyFont="1" applyFill="1" applyBorder="1" applyAlignment="1">
      <alignment vertical="center"/>
    </xf>
    <xf numFmtId="0" fontId="18" fillId="0" borderId="22" xfId="0" applyFont="1" applyBorder="1"/>
    <xf numFmtId="0" fontId="18" fillId="20" borderId="25" xfId="0" applyFont="1" applyFill="1" applyBorder="1"/>
    <xf numFmtId="0" fontId="18" fillId="0" borderId="25" xfId="0" applyFont="1" applyBorder="1"/>
    <xf numFmtId="0" fontId="18" fillId="21" borderId="25" xfId="0" applyFont="1" applyFill="1" applyBorder="1"/>
    <xf numFmtId="0" fontId="18" fillId="0" borderId="27" xfId="0" applyFont="1" applyBorder="1"/>
    <xf numFmtId="0" fontId="19" fillId="0" borderId="42" xfId="0" applyFont="1" applyBorder="1" applyAlignment="1">
      <alignment horizontal="center" vertical="center" wrapText="1"/>
    </xf>
    <xf numFmtId="0" fontId="18" fillId="0" borderId="43"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34" xfId="0" applyFont="1" applyBorder="1" applyAlignment="1">
      <alignment horizontal="center" vertical="center" wrapText="1"/>
    </xf>
    <xf numFmtId="0" fontId="18" fillId="22" borderId="24" xfId="0" applyFont="1" applyFill="1" applyBorder="1" applyAlignment="1">
      <alignment horizontal="center"/>
    </xf>
    <xf numFmtId="0" fontId="18" fillId="22" borderId="7" xfId="0" applyFont="1" applyFill="1" applyBorder="1" applyAlignment="1">
      <alignment horizontal="center"/>
    </xf>
    <xf numFmtId="0" fontId="18" fillId="22" borderId="8" xfId="0" applyFont="1" applyFill="1" applyBorder="1" applyAlignment="1">
      <alignment horizontal="center"/>
    </xf>
    <xf numFmtId="0" fontId="18" fillId="22" borderId="38" xfId="0" applyFont="1" applyFill="1" applyBorder="1" applyAlignment="1">
      <alignment horizontal="center"/>
    </xf>
    <xf numFmtId="0" fontId="18" fillId="0" borderId="0" xfId="0" applyFont="1"/>
    <xf numFmtId="0" fontId="18" fillId="0" borderId="0" xfId="0" applyFont="1" applyFill="1" applyBorder="1"/>
    <xf numFmtId="9" fontId="18" fillId="0" borderId="0" xfId="2" applyFont="1" applyBorder="1" applyAlignment="1">
      <alignment horizontal="center"/>
    </xf>
    <xf numFmtId="2" fontId="18" fillId="23" borderId="8" xfId="0" applyNumberFormat="1" applyFont="1" applyFill="1" applyBorder="1" applyAlignment="1">
      <alignment horizontal="center"/>
    </xf>
    <xf numFmtId="0" fontId="18" fillId="23" borderId="40" xfId="0" applyFont="1" applyFill="1" applyBorder="1" applyAlignment="1">
      <alignment horizontal="center"/>
    </xf>
    <xf numFmtId="0" fontId="18" fillId="23" borderId="37" xfId="0" applyFont="1" applyFill="1" applyBorder="1" applyAlignment="1">
      <alignment horizontal="center"/>
    </xf>
    <xf numFmtId="9" fontId="18" fillId="23" borderId="7" xfId="0" applyNumberFormat="1" applyFont="1" applyFill="1" applyBorder="1" applyAlignment="1">
      <alignment horizontal="center"/>
    </xf>
    <xf numFmtId="2" fontId="18" fillId="23" borderId="38" xfId="0" applyNumberFormat="1" applyFont="1" applyFill="1" applyBorder="1" applyAlignment="1">
      <alignment horizontal="center"/>
    </xf>
    <xf numFmtId="9" fontId="18" fillId="23" borderId="39" xfId="2" applyFont="1" applyFill="1" applyBorder="1" applyAlignment="1">
      <alignment horizontal="center"/>
    </xf>
    <xf numFmtId="2" fontId="0" fillId="23" borderId="8" xfId="0" applyNumberFormat="1" applyFill="1" applyBorder="1" applyAlignment="1">
      <alignment horizontal="center"/>
    </xf>
    <xf numFmtId="0" fontId="0" fillId="23" borderId="23" xfId="0" applyFill="1" applyBorder="1" applyAlignment="1">
      <alignment horizontal="center"/>
    </xf>
    <xf numFmtId="9" fontId="0" fillId="23" borderId="39" xfId="2" applyFont="1" applyFill="1" applyBorder="1" applyAlignment="1">
      <alignment horizontal="center"/>
    </xf>
    <xf numFmtId="0" fontId="0" fillId="23" borderId="8" xfId="0" applyFill="1" applyBorder="1" applyAlignment="1">
      <alignment horizontal="center" vertical="center"/>
    </xf>
    <xf numFmtId="0" fontId="1" fillId="0" borderId="0" xfId="0" applyFont="1" applyAlignment="1">
      <alignment horizontal="right" vertical="center"/>
    </xf>
    <xf numFmtId="0" fontId="0" fillId="8" borderId="8" xfId="0" applyFill="1" applyBorder="1" applyAlignment="1">
      <alignment vertical="center"/>
    </xf>
    <xf numFmtId="0" fontId="0" fillId="8" borderId="10" xfId="0" applyFill="1" applyBorder="1" applyAlignment="1">
      <alignment horizontal="center" vertical="center"/>
    </xf>
    <xf numFmtId="0" fontId="0" fillId="9" borderId="8" xfId="0" applyFill="1" applyBorder="1" applyAlignment="1">
      <alignment vertical="center"/>
    </xf>
    <xf numFmtId="0" fontId="0" fillId="9" borderId="10" xfId="0" applyFill="1" applyBorder="1" applyAlignment="1">
      <alignment horizontal="center" vertical="center"/>
    </xf>
    <xf numFmtId="0" fontId="0" fillId="3" borderId="8" xfId="0" applyFill="1" applyBorder="1" applyAlignment="1">
      <alignment vertical="center"/>
    </xf>
    <xf numFmtId="0" fontId="0" fillId="3" borderId="10" xfId="0" applyFill="1" applyBorder="1" applyAlignment="1">
      <alignment horizontal="center" vertical="center"/>
    </xf>
    <xf numFmtId="0" fontId="0" fillId="10" borderId="8" xfId="0" applyFill="1" applyBorder="1" applyAlignment="1">
      <alignment vertical="center"/>
    </xf>
    <xf numFmtId="0" fontId="0" fillId="10" borderId="10" xfId="0" applyFill="1" applyBorder="1" applyAlignment="1">
      <alignment horizontal="center" vertical="center"/>
    </xf>
    <xf numFmtId="0" fontId="0" fillId="0" borderId="0" xfId="0" applyFill="1" applyBorder="1" applyAlignment="1">
      <alignment horizontal="center" vertical="center"/>
    </xf>
    <xf numFmtId="0" fontId="0" fillId="12" borderId="8" xfId="0" applyFill="1" applyBorder="1" applyAlignment="1">
      <alignment vertical="center" wrapText="1"/>
    </xf>
    <xf numFmtId="0" fontId="0" fillId="12" borderId="10" xfId="0" applyFill="1" applyBorder="1" applyAlignment="1">
      <alignment horizontal="center" vertical="center" wrapText="1"/>
    </xf>
    <xf numFmtId="0" fontId="0" fillId="12" borderId="0" xfId="0" applyFill="1" applyAlignment="1">
      <alignment vertical="center"/>
    </xf>
    <xf numFmtId="0" fontId="0" fillId="12" borderId="10" xfId="0" applyFill="1" applyBorder="1" applyAlignment="1">
      <alignment horizontal="center" vertical="center"/>
    </xf>
    <xf numFmtId="0" fontId="4" fillId="11" borderId="8" xfId="0" applyFont="1" applyFill="1" applyBorder="1" applyAlignment="1">
      <alignment vertical="center" wrapText="1"/>
    </xf>
    <xf numFmtId="0" fontId="0" fillId="0" borderId="0" xfId="0" applyFill="1" applyBorder="1" applyAlignment="1">
      <alignment horizontal="center" vertical="center" wrapText="1"/>
    </xf>
    <xf numFmtId="0" fontId="4" fillId="12" borderId="8" xfId="0" applyFont="1" applyFill="1" applyBorder="1" applyAlignment="1">
      <alignment vertical="center"/>
    </xf>
    <xf numFmtId="0" fontId="0" fillId="12" borderId="8" xfId="0" applyFill="1" applyBorder="1" applyAlignment="1">
      <alignment vertical="center"/>
    </xf>
    <xf numFmtId="0" fontId="0" fillId="11" borderId="8" xfId="0" applyFill="1" applyBorder="1" applyAlignment="1">
      <alignment vertical="center"/>
    </xf>
    <xf numFmtId="0" fontId="0" fillId="11" borderId="10" xfId="0" applyFill="1" applyBorder="1" applyAlignment="1">
      <alignment horizontal="center" vertical="center"/>
    </xf>
    <xf numFmtId="0" fontId="0" fillId="17" borderId="8" xfId="0" applyFill="1" applyBorder="1" applyAlignment="1">
      <alignment vertical="center"/>
    </xf>
    <xf numFmtId="0" fontId="0" fillId="17" borderId="10" xfId="0" applyFill="1" applyBorder="1" applyAlignment="1">
      <alignment horizontal="center" vertical="center"/>
    </xf>
    <xf numFmtId="0" fontId="0" fillId="18" borderId="8" xfId="0" applyFill="1" applyBorder="1" applyAlignment="1">
      <alignment vertical="center"/>
    </xf>
    <xf numFmtId="0" fontId="9" fillId="14" borderId="10" xfId="0" applyFont="1" applyFill="1" applyBorder="1" applyAlignment="1">
      <alignment horizontal="center" vertical="center"/>
    </xf>
    <xf numFmtId="0" fontId="0" fillId="0" borderId="14" xfId="0" applyBorder="1" applyAlignment="1">
      <alignment vertical="center"/>
    </xf>
    <xf numFmtId="0" fontId="0" fillId="0" borderId="18" xfId="0" applyBorder="1" applyAlignment="1">
      <alignment vertical="center"/>
    </xf>
    <xf numFmtId="0" fontId="5" fillId="0" borderId="1" xfId="0" applyFont="1" applyBorder="1" applyAlignment="1">
      <alignment vertical="center"/>
    </xf>
    <xf numFmtId="0" fontId="9" fillId="14" borderId="2" xfId="0" applyFont="1" applyFill="1" applyBorder="1" applyAlignment="1">
      <alignment horizontal="center" vertical="center"/>
    </xf>
    <xf numFmtId="2" fontId="5" fillId="14" borderId="20" xfId="0" applyNumberFormat="1" applyFont="1" applyFill="1" applyBorder="1" applyAlignment="1">
      <alignment horizontal="center" vertical="center"/>
    </xf>
    <xf numFmtId="0" fontId="1" fillId="0" borderId="7" xfId="0" applyFont="1" applyBorder="1" applyAlignment="1">
      <alignment vertical="center"/>
    </xf>
    <xf numFmtId="0" fontId="1" fillId="0" borderId="5" xfId="0" applyFont="1" applyBorder="1" applyAlignment="1">
      <alignment vertical="center"/>
    </xf>
    <xf numFmtId="0" fontId="0" fillId="6" borderId="8" xfId="0" applyFill="1" applyBorder="1" applyAlignment="1">
      <alignment vertical="center"/>
    </xf>
    <xf numFmtId="0" fontId="0" fillId="2" borderId="8" xfId="0" applyFill="1" applyBorder="1" applyAlignment="1">
      <alignment vertical="center"/>
    </xf>
    <xf numFmtId="0" fontId="0" fillId="2" borderId="8" xfId="0" applyFill="1" applyBorder="1" applyAlignment="1">
      <alignment vertical="center" wrapText="1"/>
    </xf>
    <xf numFmtId="0" fontId="21" fillId="0" borderId="0" xfId="0" applyFont="1"/>
    <xf numFmtId="0" fontId="9" fillId="12" borderId="10" xfId="0" applyFont="1" applyFill="1" applyBorder="1" applyAlignment="1">
      <alignment horizontal="center" vertical="center"/>
    </xf>
    <xf numFmtId="0" fontId="4" fillId="0" borderId="0" xfId="0" applyFont="1" applyFill="1" applyBorder="1" applyAlignment="1">
      <alignment horizontal="center"/>
    </xf>
    <xf numFmtId="2" fontId="0" fillId="21" borderId="35" xfId="0" applyNumberFormat="1" applyFill="1" applyBorder="1" applyAlignment="1">
      <alignment horizontal="center"/>
    </xf>
    <xf numFmtId="2" fontId="0" fillId="21" borderId="26" xfId="0" applyNumberFormat="1" applyFill="1" applyBorder="1" applyAlignment="1">
      <alignment horizontal="center"/>
    </xf>
    <xf numFmtId="2" fontId="0" fillId="5" borderId="36" xfId="0" applyNumberFormat="1" applyFill="1" applyBorder="1" applyAlignment="1">
      <alignment horizontal="center"/>
    </xf>
    <xf numFmtId="2" fontId="0" fillId="5" borderId="28" xfId="0" applyNumberFormat="1" applyFill="1" applyBorder="1" applyAlignment="1">
      <alignment horizontal="center"/>
    </xf>
    <xf numFmtId="2" fontId="18" fillId="23" borderId="41" xfId="0" applyNumberFormat="1" applyFont="1" applyFill="1" applyBorder="1" applyAlignment="1">
      <alignment horizontal="center"/>
    </xf>
    <xf numFmtId="2" fontId="18" fillId="23" borderId="39" xfId="0" applyNumberFormat="1" applyFont="1" applyFill="1" applyBorder="1" applyAlignment="1">
      <alignment horizontal="center"/>
    </xf>
    <xf numFmtId="0" fontId="0" fillId="0" borderId="46" xfId="0" applyBorder="1"/>
    <xf numFmtId="0" fontId="0" fillId="0" borderId="47" xfId="0" applyFont="1" applyFill="1" applyBorder="1" applyAlignment="1">
      <alignment horizontal="center"/>
    </xf>
    <xf numFmtId="0" fontId="11" fillId="22" borderId="24" xfId="0" applyFont="1" applyFill="1" applyBorder="1" applyAlignment="1">
      <alignment horizontal="center"/>
    </xf>
    <xf numFmtId="2" fontId="0" fillId="23" borderId="40" xfId="0" applyNumberFormat="1" applyFill="1" applyBorder="1" applyAlignment="1">
      <alignment horizontal="center"/>
    </xf>
    <xf numFmtId="0" fontId="0" fillId="23" borderId="49" xfId="0" applyFill="1" applyBorder="1" applyAlignment="1">
      <alignment horizontal="center"/>
    </xf>
    <xf numFmtId="0" fontId="0" fillId="5" borderId="27" xfId="0" applyFill="1" applyBorder="1"/>
    <xf numFmtId="9" fontId="0" fillId="5" borderId="50" xfId="0" applyNumberFormat="1" applyFill="1" applyBorder="1" applyAlignment="1">
      <alignment horizontal="center"/>
    </xf>
    <xf numFmtId="2" fontId="0" fillId="5" borderId="41" xfId="0" applyNumberFormat="1" applyFill="1" applyBorder="1" applyAlignment="1">
      <alignment horizontal="center"/>
    </xf>
    <xf numFmtId="0" fontId="18" fillId="0" borderId="46" xfId="0" applyFont="1" applyBorder="1"/>
    <xf numFmtId="0" fontId="18" fillId="22" borderId="1" xfId="0" applyFont="1" applyFill="1" applyBorder="1" applyAlignment="1">
      <alignment horizontal="center"/>
    </xf>
    <xf numFmtId="2" fontId="18" fillId="23" borderId="40" xfId="0" applyNumberFormat="1" applyFont="1" applyFill="1" applyBorder="1" applyAlignment="1">
      <alignment horizontal="center"/>
    </xf>
    <xf numFmtId="0" fontId="18" fillId="5" borderId="27" xfId="0" applyFont="1" applyFill="1" applyBorder="1"/>
    <xf numFmtId="9" fontId="0" fillId="0" borderId="28" xfId="0" applyNumberFormat="1" applyFont="1" applyFill="1" applyBorder="1" applyAlignment="1">
      <alignment horizontal="center"/>
    </xf>
    <xf numFmtId="14" fontId="0" fillId="11" borderId="8" xfId="0" applyNumberFormat="1" applyFill="1" applyBorder="1" applyAlignment="1" applyProtection="1">
      <alignment horizontal="center" vertical="center"/>
      <protection locked="0"/>
    </xf>
    <xf numFmtId="0" fontId="0" fillId="17" borderId="8" xfId="0" applyFill="1" applyBorder="1" applyAlignment="1" applyProtection="1">
      <alignment horizontal="center" vertical="center"/>
      <protection locked="0"/>
    </xf>
    <xf numFmtId="0" fontId="0" fillId="3" borderId="8" xfId="0" applyFont="1" applyFill="1" applyBorder="1" applyAlignment="1" applyProtection="1">
      <alignment horizontal="center" vertical="center"/>
      <protection locked="0"/>
    </xf>
    <xf numFmtId="0" fontId="0" fillId="10" borderId="8" xfId="0"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protection locked="0"/>
    </xf>
    <xf numFmtId="0" fontId="0" fillId="10" borderId="8" xfId="0" applyFill="1" applyBorder="1" applyAlignment="1" applyProtection="1">
      <alignment horizontal="center" vertical="center"/>
      <protection locked="0"/>
    </xf>
    <xf numFmtId="0" fontId="4" fillId="3" borderId="8" xfId="0" applyFont="1" applyFill="1" applyBorder="1" applyAlignment="1" applyProtection="1">
      <alignment horizontal="center" vertical="center" wrapText="1"/>
      <protection locked="0"/>
    </xf>
    <xf numFmtId="0" fontId="0" fillId="3" borderId="8" xfId="0" applyFill="1" applyBorder="1" applyAlignment="1" applyProtection="1">
      <alignment horizontal="center" vertical="center"/>
      <protection locked="0"/>
    </xf>
    <xf numFmtId="0" fontId="0" fillId="12" borderId="8" xfId="0" applyFont="1" applyFill="1" applyBorder="1" applyAlignment="1" applyProtection="1">
      <alignment horizontal="center" vertical="center"/>
      <protection locked="0"/>
    </xf>
    <xf numFmtId="0" fontId="0" fillId="11" borderId="8" xfId="0" applyFont="1" applyFill="1" applyBorder="1" applyAlignment="1" applyProtection="1">
      <alignment horizontal="center" vertical="center"/>
      <protection locked="0"/>
    </xf>
    <xf numFmtId="0" fontId="0" fillId="11" borderId="8" xfId="0" applyFont="1" applyFill="1" applyBorder="1" applyAlignment="1" applyProtection="1">
      <alignment horizontal="center" vertical="center" wrapText="1"/>
      <protection locked="0"/>
    </xf>
    <xf numFmtId="0" fontId="0" fillId="12" borderId="8" xfId="0" applyFill="1" applyBorder="1" applyAlignment="1" applyProtection="1">
      <alignment horizontal="center" vertical="center"/>
      <protection locked="0"/>
    </xf>
    <xf numFmtId="0" fontId="4" fillId="11" borderId="8" xfId="0" applyFont="1" applyFill="1" applyBorder="1" applyAlignment="1" applyProtection="1">
      <alignment horizontal="center" vertical="center"/>
      <protection locked="0"/>
    </xf>
    <xf numFmtId="0" fontId="4" fillId="12" borderId="8" xfId="0" applyFont="1" applyFill="1" applyBorder="1" applyAlignment="1" applyProtection="1">
      <alignment horizontal="center" vertical="center"/>
      <protection locked="0"/>
    </xf>
    <xf numFmtId="14" fontId="0" fillId="11" borderId="8" xfId="0" applyNumberFormat="1" applyFont="1" applyFill="1" applyBorder="1" applyAlignment="1" applyProtection="1">
      <alignment horizontal="center" vertical="center"/>
      <protection locked="0"/>
    </xf>
    <xf numFmtId="0" fontId="0" fillId="8" borderId="8" xfId="0" applyFont="1" applyFill="1" applyBorder="1" applyAlignment="1" applyProtection="1">
      <alignment horizontal="center" vertical="center"/>
      <protection locked="0"/>
    </xf>
    <xf numFmtId="0" fontId="0" fillId="9" borderId="8" xfId="0" applyFont="1"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0" fontId="0" fillId="9" borderId="8" xfId="0" applyFill="1" applyBorder="1" applyAlignment="1" applyProtection="1">
      <alignment horizontal="center" vertical="center"/>
      <protection locked="0"/>
    </xf>
    <xf numFmtId="0" fontId="0" fillId="15" borderId="8" xfId="0" applyFill="1" applyBorder="1" applyAlignment="1" applyProtection="1">
      <alignment horizontal="center" vertical="center"/>
      <protection locked="0"/>
    </xf>
    <xf numFmtId="0" fontId="0" fillId="6" borderId="8" xfId="0" applyFont="1" applyFill="1" applyBorder="1" applyAlignment="1" applyProtection="1">
      <alignment horizontal="center" vertical="center"/>
      <protection locked="0"/>
    </xf>
    <xf numFmtId="0" fontId="0" fillId="2" borderId="8" xfId="0" applyFont="1"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6" borderId="8" xfId="0" applyFill="1" applyBorder="1" applyAlignment="1" applyProtection="1">
      <alignment horizontal="center" vertical="center"/>
      <protection locked="0"/>
    </xf>
    <xf numFmtId="0" fontId="2" fillId="6" borderId="8"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4" fillId="11" borderId="32" xfId="0" applyFont="1" applyFill="1" applyBorder="1" applyAlignment="1" applyProtection="1">
      <alignment horizontal="center"/>
      <protection locked="0"/>
    </xf>
    <xf numFmtId="0" fontId="0" fillId="10" borderId="32" xfId="0" applyFill="1" applyBorder="1" applyAlignment="1" applyProtection="1">
      <alignment horizontal="center"/>
      <protection locked="0"/>
    </xf>
    <xf numFmtId="9" fontId="20" fillId="0" borderId="7" xfId="0" applyNumberFormat="1" applyFont="1" applyFill="1" applyBorder="1" applyAlignment="1" applyProtection="1">
      <alignment horizontal="center"/>
      <protection locked="0"/>
    </xf>
    <xf numFmtId="9" fontId="20" fillId="0" borderId="50" xfId="0" applyNumberFormat="1" applyFont="1" applyFill="1" applyBorder="1" applyAlignment="1" applyProtection="1">
      <alignment horizontal="center"/>
      <protection locked="0"/>
    </xf>
    <xf numFmtId="0" fontId="20" fillId="0" borderId="48" xfId="0" applyFont="1" applyFill="1" applyBorder="1" applyAlignment="1" applyProtection="1">
      <alignment horizontal="center"/>
      <protection locked="0"/>
    </xf>
    <xf numFmtId="2" fontId="20" fillId="0" borderId="8" xfId="0" applyNumberFormat="1" applyFont="1" applyFill="1" applyBorder="1" applyAlignment="1" applyProtection="1">
      <alignment horizontal="center"/>
      <protection locked="0"/>
    </xf>
    <xf numFmtId="0" fontId="0" fillId="0" borderId="48" xfId="0" applyBorder="1" applyAlignment="1" applyProtection="1">
      <alignment horizontal="center"/>
      <protection locked="0"/>
    </xf>
    <xf numFmtId="0" fontId="0" fillId="10" borderId="7" xfId="0" applyFill="1" applyBorder="1" applyAlignment="1" applyProtection="1">
      <alignment horizontal="center" vertical="center"/>
      <protection locked="0"/>
    </xf>
    <xf numFmtId="0" fontId="1" fillId="12" borderId="33" xfId="0" applyFont="1" applyFill="1" applyBorder="1" applyAlignment="1">
      <alignment horizontal="center"/>
    </xf>
    <xf numFmtId="0" fontId="1" fillId="12" borderId="34" xfId="0" applyFont="1" applyFill="1" applyBorder="1" applyAlignment="1">
      <alignment horizontal="center"/>
    </xf>
    <xf numFmtId="0" fontId="1" fillId="3" borderId="33" xfId="0" applyFont="1" applyFill="1" applyBorder="1" applyAlignment="1">
      <alignment horizontal="center"/>
    </xf>
    <xf numFmtId="0" fontId="1" fillId="3" borderId="34" xfId="0" applyFont="1" applyFill="1" applyBorder="1" applyAlignment="1">
      <alignment horizontal="center"/>
    </xf>
    <xf numFmtId="0" fontId="1" fillId="5" borderId="8" xfId="0" applyFont="1" applyFill="1" applyBorder="1" applyAlignment="1">
      <alignment horizontal="center" vertical="center" wrapText="1"/>
    </xf>
    <xf numFmtId="0" fontId="1" fillId="0" borderId="10"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 fillId="7" borderId="6"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13" borderId="6" xfId="0" applyFont="1" applyFill="1" applyBorder="1" applyAlignment="1">
      <alignment horizontal="center" vertical="center" wrapText="1"/>
    </xf>
    <xf numFmtId="0" fontId="1" fillId="13" borderId="3" xfId="0" applyFont="1" applyFill="1" applyBorder="1" applyAlignment="1">
      <alignment horizontal="center" vertical="center" wrapText="1"/>
    </xf>
    <xf numFmtId="0" fontId="1" fillId="13" borderId="2" xfId="0" applyFont="1" applyFill="1" applyBorder="1" applyAlignment="1">
      <alignment horizontal="center" vertical="center" wrapText="1"/>
    </xf>
    <xf numFmtId="0" fontId="5" fillId="16" borderId="8" xfId="0" applyFont="1" applyFill="1" applyBorder="1" applyAlignment="1">
      <alignment horizontal="center" vertical="center" wrapText="1"/>
    </xf>
    <xf numFmtId="0" fontId="5" fillId="14" borderId="16" xfId="0" applyFont="1" applyFill="1" applyBorder="1" applyAlignment="1">
      <alignment horizontal="center" vertical="center" wrapText="1"/>
    </xf>
    <xf numFmtId="0" fontId="5" fillId="14" borderId="17" xfId="0" applyFont="1" applyFill="1" applyBorder="1" applyAlignment="1">
      <alignment horizontal="center" vertical="center" wrapText="1"/>
    </xf>
    <xf numFmtId="0" fontId="1" fillId="0" borderId="8"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5" fillId="14" borderId="8" xfId="0" applyFont="1" applyFill="1" applyBorder="1" applyAlignment="1">
      <alignment horizontal="center" vertical="center"/>
    </xf>
    <xf numFmtId="0" fontId="5" fillId="14" borderId="15" xfId="0" applyFont="1" applyFill="1" applyBorder="1" applyAlignment="1">
      <alignment horizontal="center" vertical="center"/>
    </xf>
    <xf numFmtId="0" fontId="22" fillId="0" borderId="0" xfId="0" applyFont="1" applyAlignment="1">
      <alignment horizontal="justify" vertical="center"/>
    </xf>
    <xf numFmtId="0" fontId="22" fillId="0" borderId="10" xfId="0" applyFont="1" applyBorder="1" applyAlignment="1">
      <alignment horizontal="justify" vertical="center"/>
    </xf>
    <xf numFmtId="0" fontId="25" fillId="0" borderId="35" xfId="0" applyFont="1" applyBorder="1" applyAlignment="1">
      <alignment horizontal="center" vertical="center"/>
    </xf>
    <xf numFmtId="0" fontId="22" fillId="0" borderId="10" xfId="0" applyFont="1" applyBorder="1" applyAlignment="1">
      <alignment horizontal="justify" vertical="center" wrapText="1"/>
    </xf>
    <xf numFmtId="0" fontId="0" fillId="0" borderId="29" xfId="0" applyBorder="1"/>
    <xf numFmtId="0" fontId="0" fillId="0" borderId="51" xfId="0" applyBorder="1"/>
    <xf numFmtId="0" fontId="0" fillId="0" borderId="11" xfId="0" applyBorder="1"/>
    <xf numFmtId="0" fontId="0" fillId="0" borderId="30" xfId="0" applyBorder="1"/>
    <xf numFmtId="0" fontId="0" fillId="0" borderId="0" xfId="0" applyBorder="1"/>
    <xf numFmtId="0" fontId="0" fillId="0" borderId="31" xfId="0" applyBorder="1"/>
    <xf numFmtId="0" fontId="0" fillId="0" borderId="32" xfId="0" applyBorder="1"/>
    <xf numFmtId="0" fontId="22" fillId="0" borderId="52" xfId="0" applyFont="1" applyBorder="1" applyAlignment="1">
      <alignment horizontal="justify" vertical="center"/>
    </xf>
    <xf numFmtId="0" fontId="0" fillId="0" borderId="52" xfId="0" applyBorder="1"/>
    <xf numFmtId="0" fontId="0" fillId="0" borderId="12" xfId="0" applyBorder="1"/>
    <xf numFmtId="0" fontId="22" fillId="0" borderId="0" xfId="0" applyFont="1" applyBorder="1" applyAlignment="1">
      <alignment horizontal="center" vertical="center" wrapText="1"/>
    </xf>
    <xf numFmtId="0" fontId="26" fillId="0" borderId="0" xfId="3" applyFont="1" applyBorder="1" applyAlignment="1">
      <alignment horizontal="center" vertical="center"/>
    </xf>
    <xf numFmtId="0" fontId="27" fillId="0" borderId="7" xfId="0" applyFont="1" applyBorder="1" applyAlignment="1">
      <alignment horizontal="center" vertical="center"/>
    </xf>
  </cellXfs>
  <cellStyles count="4">
    <cellStyle name="Lien hypertexte" xfId="3" builtinId="8"/>
    <cellStyle name="Normal" xfId="0" builtinId="0"/>
    <cellStyle name="Normal 2" xfId="1"/>
    <cellStyle name="Pourcentage" xfId="2" builtinId="5"/>
  </cellStyles>
  <dxfs count="12">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s>
  <tableStyles count="0" defaultTableStyle="TableStyleMedium2" defaultPivotStyle="PivotStyleLight16"/>
  <colors>
    <mruColors>
      <color rgb="FFFF5050"/>
      <color rgb="FFFF9900"/>
      <color rgb="FFE6D9FF"/>
      <color rgb="FFCFB7FF"/>
      <color rgb="FFB793FF"/>
      <color rgb="FFCC99FF"/>
      <color rgb="FFE3B921"/>
      <color rgb="FFB39155"/>
      <color rgb="FF9966F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1209675</xdr:colOff>
      <xdr:row>1</xdr:row>
      <xdr:rowOff>95250</xdr:rowOff>
    </xdr:from>
    <xdr:to>
      <xdr:col>2</xdr:col>
      <xdr:colOff>2401570</xdr:colOff>
      <xdr:row>1</xdr:row>
      <xdr:rowOff>627380</xdr:rowOff>
    </xdr:to>
    <xdr:pic>
      <xdr:nvPicPr>
        <xdr:cNvPr id="2" name="Image 1" descr="C:\Users\drzewiecki\AppData\Local\Microsoft\Windows\INetCache\Content.MSO\4584660B.tmp"/>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28825" y="295275"/>
          <a:ext cx="1191895" cy="532130"/>
        </a:xfrm>
        <a:prstGeom prst="rect">
          <a:avLst/>
        </a:prstGeom>
        <a:noFill/>
        <a:ln>
          <a:noFill/>
        </a:ln>
      </xdr:spPr>
    </xdr:pic>
    <xdr:clientData/>
  </xdr:twoCellAnchor>
  <xdr:twoCellAnchor editAs="oneCell">
    <xdr:from>
      <xdr:col>2</xdr:col>
      <xdr:colOff>2733675</xdr:colOff>
      <xdr:row>1</xdr:row>
      <xdr:rowOff>123825</xdr:rowOff>
    </xdr:from>
    <xdr:to>
      <xdr:col>2</xdr:col>
      <xdr:colOff>4065905</xdr:colOff>
      <xdr:row>1</xdr:row>
      <xdr:rowOff>647700</xdr:rowOff>
    </xdr:to>
    <xdr:pic>
      <xdr:nvPicPr>
        <xdr:cNvPr id="3" name="Image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52825" y="323850"/>
          <a:ext cx="1332230" cy="5238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1</xdr:row>
      <xdr:rowOff>180975</xdr:rowOff>
    </xdr:from>
    <xdr:to>
      <xdr:col>7</xdr:col>
      <xdr:colOff>153154</xdr:colOff>
      <xdr:row>31</xdr:row>
      <xdr:rowOff>143802</xdr:rowOff>
    </xdr:to>
    <xdr:pic>
      <xdr:nvPicPr>
        <xdr:cNvPr id="2" name="Image 1"/>
        <xdr:cNvPicPr>
          <a:picLocks noChangeAspect="1"/>
        </xdr:cNvPicPr>
      </xdr:nvPicPr>
      <xdr:blipFill>
        <a:blip xmlns:r="http://schemas.openxmlformats.org/officeDocument/2006/relationships" r:embed="rId1"/>
        <a:stretch>
          <a:fillRect/>
        </a:stretch>
      </xdr:blipFill>
      <xdr:spPr>
        <a:xfrm>
          <a:off x="85725" y="371475"/>
          <a:ext cx="5401429" cy="6639852"/>
        </a:xfrm>
        <a:prstGeom prst="rect">
          <a:avLst/>
        </a:prstGeom>
      </xdr:spPr>
    </xdr:pic>
    <xdr:clientData/>
  </xdr:twoCellAnchor>
  <xdr:twoCellAnchor>
    <xdr:from>
      <xdr:col>7</xdr:col>
      <xdr:colOff>590550</xdr:colOff>
      <xdr:row>1</xdr:row>
      <xdr:rowOff>123825</xdr:rowOff>
    </xdr:from>
    <xdr:to>
      <xdr:col>14</xdr:col>
      <xdr:colOff>304800</xdr:colOff>
      <xdr:row>12</xdr:row>
      <xdr:rowOff>123825</xdr:rowOff>
    </xdr:to>
    <xdr:sp macro="" textlink="">
      <xdr:nvSpPr>
        <xdr:cNvPr id="3" name="Rectangle 2"/>
        <xdr:cNvSpPr/>
      </xdr:nvSpPr>
      <xdr:spPr>
        <a:xfrm>
          <a:off x="5924550" y="123825"/>
          <a:ext cx="9944100" cy="2524125"/>
        </a:xfrm>
        <a:prstGeom prst="rect">
          <a:avLst/>
        </a:prstGeom>
        <a:noFill/>
        <a:ln w="28575">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581025</xdr:colOff>
      <xdr:row>15</xdr:row>
      <xdr:rowOff>57150</xdr:rowOff>
    </xdr:from>
    <xdr:to>
      <xdr:col>14</xdr:col>
      <xdr:colOff>295275</xdr:colOff>
      <xdr:row>30</xdr:row>
      <xdr:rowOff>38100</xdr:rowOff>
    </xdr:to>
    <xdr:sp macro="" textlink="">
      <xdr:nvSpPr>
        <xdr:cNvPr id="4" name="Rectangle 3"/>
        <xdr:cNvSpPr/>
      </xdr:nvSpPr>
      <xdr:spPr>
        <a:xfrm>
          <a:off x="5915025" y="3152775"/>
          <a:ext cx="9944100" cy="3324225"/>
        </a:xfrm>
        <a:prstGeom prst="rect">
          <a:avLst/>
        </a:prstGeom>
        <a:noFill/>
        <a:ln w="285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4</xdr:col>
      <xdr:colOff>590550</xdr:colOff>
      <xdr:row>7</xdr:row>
      <xdr:rowOff>114300</xdr:rowOff>
    </xdr:from>
    <xdr:ext cx="531877" cy="264560"/>
    <xdr:sp macro="" textlink="">
      <xdr:nvSpPr>
        <xdr:cNvPr id="5" name="ZoneTexte 4"/>
        <xdr:cNvSpPr txBox="1"/>
      </xdr:nvSpPr>
      <xdr:spPr>
        <a:xfrm>
          <a:off x="3638550" y="1895475"/>
          <a:ext cx="53187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B0F0"/>
              </a:solidFill>
            </a:rPr>
            <a:t>100 %</a:t>
          </a:r>
        </a:p>
      </xdr:txBody>
    </xdr:sp>
    <xdr:clientData/>
  </xdr:oneCellAnchor>
  <xdr:oneCellAnchor>
    <xdr:from>
      <xdr:col>7</xdr:col>
      <xdr:colOff>47625</xdr:colOff>
      <xdr:row>19</xdr:row>
      <xdr:rowOff>123825</xdr:rowOff>
    </xdr:from>
    <xdr:ext cx="390876" cy="264560"/>
    <xdr:sp macro="" textlink="">
      <xdr:nvSpPr>
        <xdr:cNvPr id="6" name="ZoneTexte 5"/>
        <xdr:cNvSpPr txBox="1"/>
      </xdr:nvSpPr>
      <xdr:spPr>
        <a:xfrm>
          <a:off x="5381625" y="4276725"/>
          <a:ext cx="3908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FF0000"/>
              </a:solidFill>
            </a:rPr>
            <a:t>0 %</a:t>
          </a:r>
        </a:p>
      </xdr:txBody>
    </xdr:sp>
    <xdr:clientData/>
  </xdr:oneCellAnchor>
</xdr:wsDr>
</file>

<file path=xl/tables/table1.xml><?xml version="1.0" encoding="utf-8"?>
<table xmlns="http://schemas.openxmlformats.org/spreadsheetml/2006/main" id="1" name="Tableau1" displayName="Tableau1" ref="A1:A5" totalsRowShown="0" headerRowDxfId="11" dataDxfId="10">
  <autoFilter ref="A1:A5"/>
  <tableColumns count="1">
    <tableColumn id="1" name="Ouvrage" dataDxfId="9"/>
  </tableColumns>
  <tableStyleInfo name="TableStyleLight1" showFirstColumn="0" showLastColumn="0" showRowStripes="1" showColumnStripes="0"/>
</table>
</file>

<file path=xl/tables/table2.xml><?xml version="1.0" encoding="utf-8"?>
<table xmlns="http://schemas.openxmlformats.org/spreadsheetml/2006/main" id="2" name="Tableau2" displayName="Tableau2" ref="B1:B6" totalsRowShown="0" headerRowDxfId="8" dataDxfId="7">
  <autoFilter ref="B1:B6"/>
  <tableColumns count="1">
    <tableColumn id="1" name="Aquifère" dataDxfId="6"/>
  </tableColumns>
  <tableStyleInfo name="TableStyleLight1" showFirstColumn="0" showLastColumn="0" showRowStripes="1" showColumnStripes="0"/>
</table>
</file>

<file path=xl/tables/table3.xml><?xml version="1.0" encoding="utf-8"?>
<table xmlns="http://schemas.openxmlformats.org/spreadsheetml/2006/main" id="3" name="Tableau3" displayName="Tableau3" ref="C1:F5" totalsRowShown="0" headerRowDxfId="5" dataDxfId="4">
  <autoFilter ref="C1:F5"/>
  <tableColumns count="4">
    <tableColumn id="1" name="Nappe" dataDxfId="3"/>
    <tableColumn id="4" name="Cyclicité" dataDxfId="2"/>
    <tableColumn id="2" name="Choix" dataDxfId="1"/>
    <tableColumn id="3" name="Unité chronique niveau" dataDxfId="0"/>
  </tableColumns>
  <tableStyleInfo name="TableStyleLight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nfoterre.brgm.fr/rapports/RP-73084-FR.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1"/>
  <sheetViews>
    <sheetView showGridLines="0" tabSelected="1" workbookViewId="0">
      <selection activeCell="C18" sqref="C18"/>
    </sheetView>
  </sheetViews>
  <sheetFormatPr baseColWidth="10" defaultRowHeight="15" x14ac:dyDescent="0.25"/>
  <cols>
    <col min="1" max="2" width="6.140625" customWidth="1"/>
    <col min="3" max="3" width="131.28515625" customWidth="1"/>
    <col min="5" max="5" width="38.42578125" bestFit="1" customWidth="1"/>
    <col min="6" max="6" width="6.140625" customWidth="1"/>
  </cols>
  <sheetData>
    <row r="1" spans="2:6" ht="15.75" thickBot="1" x14ac:dyDescent="0.3"/>
    <row r="2" spans="2:6" ht="59.25" customHeight="1" x14ac:dyDescent="0.25">
      <c r="B2" s="228"/>
      <c r="C2" s="229"/>
      <c r="D2" s="229"/>
      <c r="E2" s="229"/>
      <c r="F2" s="230"/>
    </row>
    <row r="3" spans="2:6" x14ac:dyDescent="0.25">
      <c r="B3" s="231"/>
      <c r="C3" s="232"/>
      <c r="D3" s="232"/>
      <c r="E3" s="232"/>
      <c r="F3" s="233"/>
    </row>
    <row r="4" spans="2:6" ht="58.5" customHeight="1" x14ac:dyDescent="0.25">
      <c r="B4" s="231"/>
      <c r="C4" s="238" t="s">
        <v>125</v>
      </c>
      <c r="D4" s="238"/>
      <c r="E4" s="238"/>
      <c r="F4" s="233"/>
    </row>
    <row r="5" spans="2:6" x14ac:dyDescent="0.25">
      <c r="B5" s="231"/>
      <c r="C5" s="239" t="s">
        <v>119</v>
      </c>
      <c r="D5" s="239"/>
      <c r="E5" s="239"/>
      <c r="F5" s="233"/>
    </row>
    <row r="6" spans="2:6" x14ac:dyDescent="0.25">
      <c r="B6" s="231"/>
      <c r="C6" s="232"/>
      <c r="D6" s="232"/>
      <c r="E6" s="232"/>
      <c r="F6" s="233"/>
    </row>
    <row r="7" spans="2:6" ht="42" customHeight="1" x14ac:dyDescent="0.25">
      <c r="B7" s="231"/>
      <c r="C7" s="225" t="s">
        <v>124</v>
      </c>
      <c r="D7" s="226" t="s">
        <v>121</v>
      </c>
      <c r="E7" s="240" t="s">
        <v>122</v>
      </c>
      <c r="F7" s="233"/>
    </row>
    <row r="8" spans="2:6" x14ac:dyDescent="0.25">
      <c r="B8" s="231"/>
      <c r="C8" s="232"/>
      <c r="D8" s="232"/>
      <c r="E8" s="232"/>
      <c r="F8" s="233"/>
    </row>
    <row r="9" spans="2:6" ht="175.5" customHeight="1" x14ac:dyDescent="0.25">
      <c r="B9" s="231"/>
      <c r="C9" s="227" t="s">
        <v>120</v>
      </c>
      <c r="D9" s="226" t="s">
        <v>121</v>
      </c>
      <c r="E9" s="240" t="s">
        <v>123</v>
      </c>
      <c r="F9" s="233"/>
    </row>
    <row r="10" spans="2:6" ht="15.75" thickBot="1" x14ac:dyDescent="0.3">
      <c r="B10" s="234"/>
      <c r="C10" s="235"/>
      <c r="D10" s="236"/>
      <c r="E10" s="236"/>
      <c r="F10" s="237"/>
    </row>
    <row r="11" spans="2:6" x14ac:dyDescent="0.25">
      <c r="C11" s="224"/>
    </row>
  </sheetData>
  <mergeCells count="2">
    <mergeCell ref="C4:E4"/>
    <mergeCell ref="C5:E5"/>
  </mergeCells>
  <hyperlinks>
    <hyperlink ref="C5"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showGridLines="0" zoomScale="85" zoomScaleNormal="85" workbookViewId="0">
      <selection activeCell="G7" sqref="G7"/>
    </sheetView>
  </sheetViews>
  <sheetFormatPr baseColWidth="10" defaultRowHeight="15" x14ac:dyDescent="0.25"/>
  <cols>
    <col min="1" max="1" width="17.7109375" customWidth="1"/>
    <col min="2" max="2" width="69.85546875" customWidth="1"/>
    <col min="3" max="3" width="13" bestFit="1" customWidth="1"/>
    <col min="4" max="4" width="32.7109375" style="10" customWidth="1"/>
    <col min="5" max="5" width="10.5703125" style="2" customWidth="1"/>
    <col min="6" max="6" width="23.140625" customWidth="1"/>
    <col min="7" max="7" width="35.42578125" customWidth="1"/>
    <col min="8" max="8" width="34.42578125" customWidth="1"/>
  </cols>
  <sheetData>
    <row r="1" spans="1:8" s="10" customFormat="1" x14ac:dyDescent="0.25">
      <c r="E1" s="18"/>
      <c r="F1" s="114" t="s">
        <v>115</v>
      </c>
      <c r="G1" s="27" t="s">
        <v>79</v>
      </c>
    </row>
    <row r="2" spans="1:8" s="10" customFormat="1" ht="45" x14ac:dyDescent="0.25">
      <c r="C2" s="35" t="s">
        <v>5</v>
      </c>
      <c r="D2" s="3" t="s">
        <v>70</v>
      </c>
      <c r="E2" s="30" t="s">
        <v>59</v>
      </c>
      <c r="F2" s="18"/>
      <c r="G2" s="18"/>
    </row>
    <row r="3" spans="1:8" ht="15" customHeight="1" x14ac:dyDescent="0.25">
      <c r="A3" s="211" t="s">
        <v>27</v>
      </c>
      <c r="B3" s="115" t="s">
        <v>38</v>
      </c>
      <c r="C3" s="116" t="s">
        <v>45</v>
      </c>
      <c r="D3" s="185"/>
      <c r="E3" s="13"/>
    </row>
    <row r="4" spans="1:8" x14ac:dyDescent="0.25">
      <c r="A4" s="212"/>
      <c r="B4" s="117" t="s">
        <v>14</v>
      </c>
      <c r="C4" s="118" t="s">
        <v>45</v>
      </c>
      <c r="D4" s="186"/>
      <c r="E4" s="13"/>
    </row>
    <row r="5" spans="1:8" x14ac:dyDescent="0.25">
      <c r="A5" s="212"/>
      <c r="B5" s="115" t="s">
        <v>57</v>
      </c>
      <c r="C5" s="116" t="str">
        <f>IF(D4="Captive","x"," ")</f>
        <v xml:space="preserve"> </v>
      </c>
      <c r="D5" s="187"/>
      <c r="E5" s="38" t="str">
        <f>IF(E$9&gt;0,IF(D5&gt;0,E$9-D5,"NR"),"NR")</f>
        <v>NR</v>
      </c>
    </row>
    <row r="6" spans="1:8" x14ac:dyDescent="0.25">
      <c r="A6" s="212"/>
      <c r="B6" s="117" t="s">
        <v>58</v>
      </c>
      <c r="C6" s="118" t="str">
        <f>IF(D3="Sédimentaire","x",IF(D3="Alluvial","x"," "))</f>
        <v xml:space="preserve"> </v>
      </c>
      <c r="D6" s="188"/>
      <c r="E6" s="38" t="str">
        <f t="shared" ref="E6:E7" si="0">IF(E$9&gt;0,IF(D6&gt;0,E$9-D6,"NR"),"NR")</f>
        <v>NR</v>
      </c>
    </row>
    <row r="7" spans="1:8" ht="30" x14ac:dyDescent="0.25">
      <c r="A7" s="26" t="s">
        <v>51</v>
      </c>
      <c r="B7" s="28" t="s">
        <v>52</v>
      </c>
      <c r="C7" s="29"/>
      <c r="D7" s="189"/>
      <c r="E7" s="38" t="str">
        <f t="shared" si="0"/>
        <v>NR</v>
      </c>
      <c r="F7" s="8"/>
      <c r="G7" s="8"/>
    </row>
    <row r="8" spans="1:8" ht="15" customHeight="1" x14ac:dyDescent="0.25">
      <c r="A8" s="213" t="s">
        <v>26</v>
      </c>
      <c r="B8" s="119" t="s">
        <v>0</v>
      </c>
      <c r="C8" s="120" t="s">
        <v>45</v>
      </c>
      <c r="D8" s="172"/>
      <c r="E8" s="23"/>
    </row>
    <row r="9" spans="1:8" x14ac:dyDescent="0.25">
      <c r="A9" s="213"/>
      <c r="B9" s="121" t="s">
        <v>80</v>
      </c>
      <c r="C9" s="122"/>
      <c r="D9" s="36"/>
      <c r="E9" s="203"/>
    </row>
    <row r="10" spans="1:8" x14ac:dyDescent="0.25">
      <c r="A10" s="213"/>
      <c r="B10" s="119" t="s">
        <v>12</v>
      </c>
      <c r="C10" s="120"/>
      <c r="D10" s="172"/>
      <c r="E10" s="123"/>
    </row>
    <row r="11" spans="1:8" x14ac:dyDescent="0.25">
      <c r="A11" s="213"/>
      <c r="B11" s="121" t="s">
        <v>81</v>
      </c>
      <c r="C11" s="122"/>
      <c r="D11" s="173"/>
      <c r="E11" s="123"/>
    </row>
    <row r="12" spans="1:8" x14ac:dyDescent="0.25">
      <c r="A12" s="213"/>
      <c r="B12" s="119" t="s">
        <v>10</v>
      </c>
      <c r="C12" s="120"/>
      <c r="D12" s="174"/>
      <c r="E12" s="123"/>
      <c r="G12" s="46" t="s">
        <v>102</v>
      </c>
    </row>
    <row r="13" spans="1:8" x14ac:dyDescent="0.25">
      <c r="A13" s="213"/>
      <c r="B13" s="121" t="s">
        <v>71</v>
      </c>
      <c r="C13" s="122" t="s">
        <v>45</v>
      </c>
      <c r="D13" s="175"/>
      <c r="E13" s="123"/>
    </row>
    <row r="14" spans="1:8" ht="15.75" thickBot="1" x14ac:dyDescent="0.3">
      <c r="A14" s="213"/>
      <c r="B14" s="119" t="s">
        <v>65</v>
      </c>
      <c r="C14" s="120"/>
      <c r="D14" s="176"/>
      <c r="E14" s="123"/>
    </row>
    <row r="15" spans="1:8" ht="15.75" thickBot="1" x14ac:dyDescent="0.3">
      <c r="A15" s="213"/>
      <c r="B15" s="121" t="s">
        <v>64</v>
      </c>
      <c r="C15" s="122" t="s">
        <v>45</v>
      </c>
      <c r="D15" s="175"/>
      <c r="E15" s="38" t="str">
        <f>IF(E$9&gt;0,IF(D15&gt;0,E$9-D15,"NR"),"NR")</f>
        <v>NR</v>
      </c>
      <c r="G15" s="206" t="s">
        <v>99</v>
      </c>
      <c r="H15" s="207"/>
    </row>
    <row r="16" spans="1:8" x14ac:dyDescent="0.25">
      <c r="A16" s="213"/>
      <c r="B16" s="119" t="s">
        <v>67</v>
      </c>
      <c r="C16" s="120" t="str">
        <f>IF(AND(ISNUMBER(SEARCH("Socle", D3, 1)),ISNUMBER(SEARCH("Forage",D8,1))),"x"," ")</f>
        <v xml:space="preserve"> </v>
      </c>
      <c r="D16" s="177"/>
      <c r="E16" s="38" t="str">
        <f t="shared" ref="E16:E18" si="1">IF(E$9&gt;0,IF(D16&gt;0,E$9-D16,"NR"),"NR")</f>
        <v>NR</v>
      </c>
      <c r="G16" s="45" t="s">
        <v>101</v>
      </c>
      <c r="H16" s="48" t="s">
        <v>100</v>
      </c>
    </row>
    <row r="17" spans="1:8" ht="15.75" thickBot="1" x14ac:dyDescent="0.3">
      <c r="A17" s="213"/>
      <c r="B17" s="121" t="s">
        <v>63</v>
      </c>
      <c r="C17" s="122" t="s">
        <v>45</v>
      </c>
      <c r="D17" s="175"/>
      <c r="E17" s="38" t="str">
        <f t="shared" si="1"/>
        <v>NR</v>
      </c>
      <c r="G17" s="197"/>
      <c r="H17" s="47" t="str">
        <f>IF(G17&gt;0,G17-D13,"NR")</f>
        <v>NR</v>
      </c>
    </row>
    <row r="18" spans="1:8" x14ac:dyDescent="0.25">
      <c r="A18" s="213"/>
      <c r="B18" s="119" t="s">
        <v>62</v>
      </c>
      <c r="C18" s="120" t="str">
        <f>IF(ISNUMBER(SEARCH("Puits", D8, 1)),"x"," ")</f>
        <v xml:space="preserve"> </v>
      </c>
      <c r="D18" s="177"/>
      <c r="E18" s="38" t="str">
        <f t="shared" si="1"/>
        <v>NR</v>
      </c>
      <c r="F18" s="11"/>
      <c r="G18" s="11"/>
    </row>
    <row r="19" spans="1:8" ht="15" customHeight="1" x14ac:dyDescent="0.25">
      <c r="A19" s="214" t="s">
        <v>39</v>
      </c>
      <c r="B19" s="124" t="s">
        <v>77</v>
      </c>
      <c r="C19" s="125" t="s">
        <v>45</v>
      </c>
      <c r="D19" s="178"/>
      <c r="E19" s="13"/>
      <c r="F19" s="5"/>
      <c r="G19" s="5"/>
    </row>
    <row r="20" spans="1:8" x14ac:dyDescent="0.25">
      <c r="A20" s="215"/>
      <c r="B20" s="20" t="s">
        <v>46</v>
      </c>
      <c r="C20" s="21"/>
      <c r="D20" s="179"/>
      <c r="E20" s="13"/>
      <c r="F20" s="5"/>
      <c r="G20" s="5"/>
    </row>
    <row r="21" spans="1:8" x14ac:dyDescent="0.25">
      <c r="A21" s="215"/>
      <c r="B21" s="124" t="s">
        <v>15</v>
      </c>
      <c r="C21" s="125" t="s">
        <v>45</v>
      </c>
      <c r="D21" s="178"/>
      <c r="E21" s="13"/>
      <c r="G21" s="43" t="s">
        <v>103</v>
      </c>
    </row>
    <row r="22" spans="1:8" s="23" customFormat="1" ht="30" x14ac:dyDescent="0.25">
      <c r="A22" s="215"/>
      <c r="B22" s="20" t="s">
        <v>60</v>
      </c>
      <c r="C22" s="21" t="s">
        <v>45</v>
      </c>
      <c r="D22" s="180"/>
      <c r="E22" s="13"/>
      <c r="F22" s="22"/>
      <c r="G22" s="22"/>
    </row>
    <row r="23" spans="1:8" x14ac:dyDescent="0.25">
      <c r="A23" s="215"/>
      <c r="B23" s="126" t="s">
        <v>56</v>
      </c>
      <c r="C23" s="127" t="s">
        <v>45</v>
      </c>
      <c r="D23" s="181"/>
      <c r="E23" s="38" t="str">
        <f>IF(E$9&gt;0,IF(D23&gt;0,E$9-D23,IF(D23&lt;0,E$9+D23)),"NR")</f>
        <v>NR</v>
      </c>
      <c r="F23" s="7"/>
      <c r="G23" s="7"/>
    </row>
    <row r="24" spans="1:8" ht="15.75" thickBot="1" x14ac:dyDescent="0.3">
      <c r="A24" s="215"/>
      <c r="B24" s="128" t="s">
        <v>76</v>
      </c>
      <c r="C24" s="21"/>
      <c r="D24" s="182"/>
      <c r="E24" s="129"/>
      <c r="F24" s="7"/>
      <c r="G24" s="7"/>
    </row>
    <row r="25" spans="1:8" ht="15.75" thickBot="1" x14ac:dyDescent="0.3">
      <c r="A25" s="215"/>
      <c r="B25" s="130" t="s">
        <v>71</v>
      </c>
      <c r="C25" s="127"/>
      <c r="D25" s="183"/>
      <c r="E25" s="38" t="str">
        <f>IF(E$9&gt;0,IF(D25&gt;0,E$9-D25,IF(D25&lt;0,E$9-D25)),"NR")</f>
        <v>NR</v>
      </c>
      <c r="F25" s="19"/>
      <c r="G25" s="204" t="s">
        <v>97</v>
      </c>
      <c r="H25" s="205"/>
    </row>
    <row r="26" spans="1:8" x14ac:dyDescent="0.25">
      <c r="A26" s="215"/>
      <c r="B26" s="20" t="s">
        <v>61</v>
      </c>
      <c r="C26" s="21"/>
      <c r="D26" s="179"/>
      <c r="E26" s="13"/>
      <c r="G26" s="49" t="s">
        <v>95</v>
      </c>
      <c r="H26" s="50" t="s">
        <v>93</v>
      </c>
    </row>
    <row r="27" spans="1:8" ht="15.75" thickBot="1" x14ac:dyDescent="0.3">
      <c r="A27" s="215"/>
      <c r="B27" s="131" t="s">
        <v>92</v>
      </c>
      <c r="C27" s="127" t="s">
        <v>45</v>
      </c>
      <c r="D27" s="181"/>
      <c r="E27" s="38" t="str">
        <f t="shared" ref="E27" si="2">IF(E$9&gt;0,IF(D27&gt;0,E$9-D27,"NR"),"NR")</f>
        <v>NR</v>
      </c>
      <c r="G27" s="196"/>
      <c r="H27" s="47" t="str">
        <f>IF(G27&gt;0,D23-G27, "NR")</f>
        <v>NR</v>
      </c>
    </row>
    <row r="28" spans="1:8" x14ac:dyDescent="0.25">
      <c r="A28" s="215"/>
      <c r="B28" s="132" t="s">
        <v>91</v>
      </c>
      <c r="C28" s="133"/>
      <c r="D28" s="184"/>
      <c r="E28" s="14"/>
      <c r="G28" s="51" t="s">
        <v>96</v>
      </c>
      <c r="H28" s="52" t="s">
        <v>94</v>
      </c>
    </row>
    <row r="29" spans="1:8" ht="15.75" thickBot="1" x14ac:dyDescent="0.3">
      <c r="A29" s="215"/>
      <c r="B29" s="131" t="s">
        <v>11</v>
      </c>
      <c r="C29" s="127" t="s">
        <v>45</v>
      </c>
      <c r="D29" s="181"/>
      <c r="E29" s="38" t="str">
        <f t="shared" ref="E29" si="3">IF(E$9&gt;0,IF(D29&gt;0,E$9-D29,"NR"),"NR")</f>
        <v>NR</v>
      </c>
      <c r="F29" s="7"/>
      <c r="G29" s="196"/>
      <c r="H29" s="47" t="str">
        <f>IF(G29&gt;0,D23-G29, "NR")</f>
        <v>NR</v>
      </c>
    </row>
    <row r="30" spans="1:8" x14ac:dyDescent="0.25">
      <c r="A30" s="215"/>
      <c r="B30" s="132" t="s">
        <v>118</v>
      </c>
      <c r="C30" s="133"/>
      <c r="D30" s="170"/>
      <c r="E30" s="123"/>
      <c r="F30" s="7"/>
      <c r="G30" s="150"/>
      <c r="H30" s="12"/>
    </row>
    <row r="31" spans="1:8" x14ac:dyDescent="0.25">
      <c r="A31" s="216"/>
      <c r="B31" s="131" t="s">
        <v>66</v>
      </c>
      <c r="C31" s="149" t="s">
        <v>75</v>
      </c>
      <c r="D31" s="31" t="str">
        <f>IF(D6&gt;0,D6-D27," /")</f>
        <v xml:space="preserve"> /</v>
      </c>
      <c r="E31" s="123"/>
      <c r="F31" s="7"/>
      <c r="G31" s="8"/>
      <c r="H31" s="5"/>
    </row>
    <row r="32" spans="1:8" x14ac:dyDescent="0.25">
      <c r="A32" s="217" t="s">
        <v>28</v>
      </c>
      <c r="B32" s="134" t="s">
        <v>37</v>
      </c>
      <c r="C32" s="135"/>
      <c r="D32" s="171"/>
      <c r="E32" s="123"/>
    </row>
    <row r="33" spans="1:7" x14ac:dyDescent="0.25">
      <c r="A33" s="217"/>
      <c r="B33" s="136" t="s">
        <v>25</v>
      </c>
      <c r="C33" s="137" t="s">
        <v>75</v>
      </c>
      <c r="D33" s="32" t="str">
        <f>IF(D32="Oui",40*(E9-D29),"Sans objet")</f>
        <v>Sans objet</v>
      </c>
      <c r="E33" s="38" t="str">
        <f>IF(AND(E$9&gt;0,D33&gt;0),E$9-D33,"NR")</f>
        <v>NR</v>
      </c>
      <c r="F33" s="7"/>
      <c r="G33" s="7"/>
    </row>
    <row r="34" spans="1:7" ht="15.75" thickBot="1" x14ac:dyDescent="0.3">
      <c r="A34" s="23"/>
      <c r="B34" s="138"/>
      <c r="C34" s="138"/>
      <c r="D34" s="33"/>
      <c r="E34" s="10"/>
    </row>
    <row r="35" spans="1:7" ht="16.5" thickTop="1" thickBot="1" x14ac:dyDescent="0.3">
      <c r="A35" s="139"/>
      <c r="B35" s="140" t="s">
        <v>74</v>
      </c>
      <c r="C35" s="141" t="s">
        <v>75</v>
      </c>
      <c r="D35" s="37">
        <f>IF(AND(D6&gt;0,D4="Libre"),MIN(D15,D17,D16,D27+2*D31/3,D5,D7), MIN(D15,D17,D16,D5,D7))</f>
        <v>0</v>
      </c>
      <c r="E35" s="142" t="str">
        <f t="shared" ref="E35" si="4">IF(E$9&gt;0,IF(D35&gt;0,E$9-D35,"NR"),"NR")</f>
        <v>NR</v>
      </c>
      <c r="G35" s="44" t="s">
        <v>98</v>
      </c>
    </row>
    <row r="36" spans="1:7" ht="15.75" thickTop="1" x14ac:dyDescent="0.25">
      <c r="A36" s="139"/>
      <c r="B36" s="143" t="s">
        <v>36</v>
      </c>
      <c r="C36" s="222" t="str">
        <f>IF(D35&lt;D29,"Niveau dynamique trop bas","OK")</f>
        <v>OK</v>
      </c>
      <c r="D36" s="223"/>
      <c r="E36" s="34"/>
    </row>
    <row r="37" spans="1:7" x14ac:dyDescent="0.25">
      <c r="A37" s="139"/>
      <c r="B37" s="143" t="s">
        <v>78</v>
      </c>
      <c r="C37" s="222" t="str">
        <f>IF(D35&gt;D23,"Sonde au-dessus du niveau minimum admissible","OK")</f>
        <v>OK</v>
      </c>
      <c r="D37" s="223"/>
      <c r="E37" s="15"/>
      <c r="F37" s="24"/>
      <c r="G37" s="24"/>
    </row>
    <row r="38" spans="1:7" x14ac:dyDescent="0.25">
      <c r="A38" s="139"/>
      <c r="B38" s="143" t="s">
        <v>34</v>
      </c>
      <c r="C38" s="220"/>
      <c r="D38" s="221"/>
      <c r="E38" s="9"/>
    </row>
    <row r="39" spans="1:7" x14ac:dyDescent="0.25">
      <c r="A39" s="139"/>
      <c r="B39" s="144" t="s">
        <v>117</v>
      </c>
      <c r="C39" s="209"/>
      <c r="D39" s="210"/>
      <c r="E39" s="9"/>
    </row>
    <row r="40" spans="1:7" ht="48" customHeight="1" thickBot="1" x14ac:dyDescent="0.3">
      <c r="A40" s="139"/>
      <c r="B40" s="87" t="s">
        <v>73</v>
      </c>
      <c r="C40" s="218" t="str">
        <f>CONCATENATE(IF(ISBLANK(D15),"Profondeur début crépine/drain/barbacane - ",),IF(AND(ISBLANK(D16),COUNTIF(D3,"*Socle*"),COUNTIF(D8,"Forage")),"Profondeur 1ère arrivée d'eau - ",),IF(ISBLANK(D17),"Profondeur crépine pompe - ",),IF(ISBLANK(D7),"Seuil fixé par arrêté",))</f>
        <v>Profondeur début crépine/drain/barbacane - Profondeur crépine pompe - Seuil fixé par arrêté</v>
      </c>
      <c r="D40" s="219"/>
      <c r="E40" s="9"/>
      <c r="F40" s="25"/>
      <c r="G40" s="25"/>
    </row>
    <row r="41" spans="1:7" ht="15.75" thickTop="1" x14ac:dyDescent="0.25"/>
    <row r="42" spans="1:7" ht="15" customHeight="1" x14ac:dyDescent="0.25">
      <c r="A42" s="208" t="s">
        <v>35</v>
      </c>
      <c r="B42" s="145" t="s">
        <v>7</v>
      </c>
      <c r="C42" s="6"/>
      <c r="D42" s="190"/>
      <c r="E42" s="13"/>
    </row>
    <row r="43" spans="1:7" x14ac:dyDescent="0.25">
      <c r="A43" s="208"/>
      <c r="B43" s="146" t="s">
        <v>8</v>
      </c>
      <c r="C43" s="16"/>
      <c r="D43" s="191"/>
      <c r="E43" s="13"/>
    </row>
    <row r="44" spans="1:7" x14ac:dyDescent="0.25">
      <c r="A44" s="208"/>
      <c r="B44" s="145" t="s">
        <v>9</v>
      </c>
      <c r="C44" s="6"/>
      <c r="D44" s="190"/>
      <c r="E44" s="13"/>
    </row>
    <row r="45" spans="1:7" x14ac:dyDescent="0.25">
      <c r="A45" s="208"/>
      <c r="B45" s="146" t="s">
        <v>16</v>
      </c>
      <c r="C45" s="16"/>
      <c r="D45" s="192"/>
      <c r="E45" s="27" t="str">
        <f t="shared" ref="E45:E47" si="5">IF(E$9&gt;0,IF(D45&gt;0,E$9-D45,"NR"),"NR")</f>
        <v>NR</v>
      </c>
    </row>
    <row r="46" spans="1:7" x14ac:dyDescent="0.25">
      <c r="A46" s="208"/>
      <c r="B46" s="145" t="s">
        <v>17</v>
      </c>
      <c r="C46" s="6"/>
      <c r="D46" s="193"/>
      <c r="E46" s="27" t="str">
        <f t="shared" si="5"/>
        <v>NR</v>
      </c>
    </row>
    <row r="47" spans="1:7" x14ac:dyDescent="0.25">
      <c r="A47" s="208"/>
      <c r="B47" s="146" t="s">
        <v>13</v>
      </c>
      <c r="C47" s="16"/>
      <c r="D47" s="192"/>
      <c r="E47" s="27" t="str">
        <f t="shared" si="5"/>
        <v>NR</v>
      </c>
    </row>
    <row r="48" spans="1:7" x14ac:dyDescent="0.25">
      <c r="A48" s="208"/>
      <c r="B48" s="145" t="s">
        <v>54</v>
      </c>
      <c r="C48" s="6"/>
      <c r="D48" s="194"/>
      <c r="E48" s="14"/>
    </row>
    <row r="49" spans="1:5" x14ac:dyDescent="0.25">
      <c r="A49" s="208"/>
      <c r="B49" s="146" t="s">
        <v>44</v>
      </c>
      <c r="C49" s="16"/>
      <c r="D49" s="195"/>
      <c r="E49" s="17"/>
    </row>
    <row r="50" spans="1:5" x14ac:dyDescent="0.25">
      <c r="A50" s="208"/>
      <c r="B50" s="145" t="s">
        <v>72</v>
      </c>
      <c r="C50" s="6"/>
      <c r="D50" s="194"/>
      <c r="E50" s="10"/>
    </row>
    <row r="51" spans="1:5" x14ac:dyDescent="0.25">
      <c r="A51" s="208"/>
      <c r="B51" s="146" t="s">
        <v>68</v>
      </c>
      <c r="C51" s="16"/>
      <c r="D51" s="195"/>
      <c r="E51" s="10"/>
    </row>
    <row r="52" spans="1:5" x14ac:dyDescent="0.25">
      <c r="A52" s="208"/>
      <c r="B52" s="145" t="s">
        <v>69</v>
      </c>
      <c r="C52" s="6"/>
      <c r="D52" s="194"/>
      <c r="E52" s="10"/>
    </row>
    <row r="53" spans="1:5" ht="30" x14ac:dyDescent="0.25">
      <c r="A53" s="208"/>
      <c r="B53" s="147" t="s">
        <v>53</v>
      </c>
      <c r="C53" s="16"/>
      <c r="D53" s="195"/>
      <c r="E53" s="10"/>
    </row>
    <row r="58" spans="1:5" x14ac:dyDescent="0.25">
      <c r="B58" s="7"/>
    </row>
  </sheetData>
  <sheetProtection algorithmName="SHA-512" hashValue="RdG2IOwkjB20yd0jwVUOPCfCZcNSuBkjPDYvziinvAu6ZfumbTVnEx5m6WZr1EplQK0lj9fRGdlXTCNY7hyabA==" saltValue="1HZm5cSzFs1PqgFUCNYiQQ==" spinCount="100000" sheet="1" objects="1" scenarios="1"/>
  <mergeCells count="12">
    <mergeCell ref="G25:H25"/>
    <mergeCell ref="G15:H15"/>
    <mergeCell ref="A42:A53"/>
    <mergeCell ref="C39:D39"/>
    <mergeCell ref="A3:A6"/>
    <mergeCell ref="A8:A18"/>
    <mergeCell ref="A19:A31"/>
    <mergeCell ref="A32:A33"/>
    <mergeCell ref="C40:D40"/>
    <mergeCell ref="C38:D38"/>
    <mergeCell ref="C36:D36"/>
    <mergeCell ref="C37:D37"/>
  </mergeCells>
  <dataValidations count="1">
    <dataValidation type="list" allowBlank="1" showInputMessage="1" showErrorMessage="1" sqref="D8">
      <formula1>Ouvrage</formula1>
    </dataValidation>
  </dataValidations>
  <pageMargins left="0.7" right="0.7" top="0.75" bottom="0.75" header="0.3" footer="0.3"/>
  <pageSetup paperSize="9" scale="78"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'Listes déroulantes'!$B$2:$B$6</xm:f>
          </x14:formula1>
          <xm:sqref>D3</xm:sqref>
        </x14:dataValidation>
        <x14:dataValidation type="list" allowBlank="1" showInputMessage="1" showErrorMessage="1">
          <x14:formula1>
            <xm:f>'Listes déroulantes'!$C$2:$C$3</xm:f>
          </x14:formula1>
          <xm:sqref>D4</xm:sqref>
        </x14:dataValidation>
        <x14:dataValidation type="list" allowBlank="1" showInputMessage="1" showErrorMessage="1">
          <x14:formula1>
            <xm:f>'Listes déroulantes'!$F$2:$F$5</xm:f>
          </x14:formula1>
          <xm:sqref>D21</xm:sqref>
        </x14:dataValidation>
        <x14:dataValidation type="list" allowBlank="1" showInputMessage="1" showErrorMessage="1">
          <x14:formula1>
            <xm:f>'Listes déroulantes'!$E$2:$E$3</xm:f>
          </x14:formula1>
          <xm:sqref>D19 C39:D39 D32 D48 D42:D44 D10 D50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zoomScaleNormal="100" workbookViewId="0">
      <selection activeCell="I1" sqref="I1"/>
    </sheetView>
  </sheetViews>
  <sheetFormatPr baseColWidth="10" defaultRowHeight="15" x14ac:dyDescent="0.25"/>
  <cols>
    <col min="9" max="9" width="43.85546875" bestFit="1" customWidth="1"/>
    <col min="10" max="10" width="14.85546875" style="2" customWidth="1"/>
    <col min="11" max="11" width="15.28515625" style="2" customWidth="1"/>
    <col min="12" max="12" width="23.28515625" style="2" customWidth="1"/>
    <col min="13" max="13" width="21.7109375" bestFit="1" customWidth="1"/>
    <col min="14" max="14" width="23" customWidth="1"/>
  </cols>
  <sheetData>
    <row r="1" spans="1:16" ht="15.75" x14ac:dyDescent="0.25">
      <c r="A1" s="148" t="s">
        <v>116</v>
      </c>
      <c r="H1" s="114" t="s">
        <v>115</v>
      </c>
      <c r="I1" s="113" t="s">
        <v>79</v>
      </c>
    </row>
    <row r="3" spans="1:16" ht="19.5" thickBot="1" x14ac:dyDescent="0.35">
      <c r="I3" s="76" t="s">
        <v>105</v>
      </c>
    </row>
    <row r="4" spans="1:16" ht="45.75" customHeight="1" thickBot="1" x14ac:dyDescent="0.3">
      <c r="K4" s="66" t="s">
        <v>108</v>
      </c>
      <c r="L4" s="67" t="s">
        <v>86</v>
      </c>
      <c r="M4" s="79" t="s">
        <v>104</v>
      </c>
      <c r="N4" s="83" t="s">
        <v>111</v>
      </c>
    </row>
    <row r="5" spans="1:16" x14ac:dyDescent="0.25">
      <c r="I5" s="39" t="s">
        <v>43</v>
      </c>
      <c r="J5" s="57" t="s">
        <v>89</v>
      </c>
      <c r="K5" s="159"/>
      <c r="L5" s="160">
        <f>'Grille niveau minimum'!D$27</f>
        <v>0</v>
      </c>
      <c r="M5" s="161" t="str">
        <f>'Grille niveau minimum'!E27</f>
        <v>NR</v>
      </c>
      <c r="N5" s="111" t="str">
        <f>IF(AND('Grille niveau minimum'!D$23&gt;0,'Grille niveau minimum'!D$21="hauteur d'eau au-dessus de la sonde"),'Grille niveau minimum'!D$23-'Calcul seuil'!L5,"NR")</f>
        <v>NR</v>
      </c>
    </row>
    <row r="6" spans="1:16" x14ac:dyDescent="0.25">
      <c r="I6" s="40" t="s">
        <v>82</v>
      </c>
      <c r="J6" s="58" t="s">
        <v>89</v>
      </c>
      <c r="K6" s="69">
        <v>0</v>
      </c>
      <c r="L6" s="62">
        <f>'Grille niveau minimum'!D35</f>
        <v>0</v>
      </c>
      <c r="M6" s="80" t="str">
        <f>IF('Grille niveau minimum'!E$9&gt;0,'Grille niveau minimum'!E$9-'Calcul seuil'!L6,"NR")</f>
        <v>NR</v>
      </c>
      <c r="N6" s="41" t="str">
        <f>IF(AND('Grille niveau minimum'!D$23&gt;0,'Grille niveau minimum'!D$21="hauteur d'eau au-dessus de la sonde"),'Grille niveau minimum'!D$23-'Calcul seuil'!L6,"NR")</f>
        <v>NR</v>
      </c>
      <c r="P6" s="78"/>
    </row>
    <row r="7" spans="1:16" x14ac:dyDescent="0.25">
      <c r="I7" s="64" t="s">
        <v>83</v>
      </c>
      <c r="J7" s="58" t="s">
        <v>89</v>
      </c>
      <c r="K7" s="77"/>
      <c r="L7" s="110">
        <f>L6-L5</f>
        <v>0</v>
      </c>
      <c r="M7" s="81"/>
      <c r="N7" s="84"/>
    </row>
    <row r="8" spans="1:16" x14ac:dyDescent="0.25">
      <c r="I8" s="65" t="s">
        <v>84</v>
      </c>
      <c r="J8" s="58" t="s">
        <v>89</v>
      </c>
      <c r="K8" s="70">
        <v>0.3</v>
      </c>
      <c r="L8" s="63">
        <f>L6-K8*L7</f>
        <v>0</v>
      </c>
      <c r="M8" s="151" t="e">
        <f>M6+K8*L7</f>
        <v>#VALUE!</v>
      </c>
      <c r="N8" s="152" t="str">
        <f>IF(AND('Grille niveau minimum'!D$23&gt;0,'Grille niveau minimum'!D$21="hauteur d'eau au-dessus de la sonde"),'Grille niveau minimum'!D$23-'Calcul seuil'!L8,"NR")</f>
        <v>NR</v>
      </c>
    </row>
    <row r="9" spans="1:16" ht="15.75" thickBot="1" x14ac:dyDescent="0.3">
      <c r="I9" s="162" t="s">
        <v>85</v>
      </c>
      <c r="J9" s="59" t="s">
        <v>89</v>
      </c>
      <c r="K9" s="163">
        <v>0.5</v>
      </c>
      <c r="L9" s="164">
        <f>L6-K9*L7</f>
        <v>0</v>
      </c>
      <c r="M9" s="153" t="e">
        <f>M6+K9*L7</f>
        <v>#VALUE!</v>
      </c>
      <c r="N9" s="154" t="str">
        <f>IF(AND('Grille niveau minimum'!D$23&gt;0,'Grille niveau minimum'!D$21="hauteur d'eau au-dessus de la sonde"),'Grille niveau minimum'!D$23-'Calcul seuil'!L9,"NR")</f>
        <v>NR</v>
      </c>
    </row>
    <row r="10" spans="1:16" ht="15.75" thickBot="1" x14ac:dyDescent="0.3">
      <c r="I10" s="157" t="s">
        <v>87</v>
      </c>
      <c r="J10" s="158" t="s">
        <v>88</v>
      </c>
      <c r="K10" s="82"/>
      <c r="L10" s="202"/>
    </row>
    <row r="11" spans="1:16" ht="15.75" thickBot="1" x14ac:dyDescent="0.3">
      <c r="I11" s="42" t="s">
        <v>90</v>
      </c>
      <c r="J11" s="59" t="s">
        <v>89</v>
      </c>
      <c r="K11" s="112" t="str">
        <f>IF(L10&gt;0,(L6-L10)/L7,"NR")</f>
        <v>NR</v>
      </c>
      <c r="L11" s="68"/>
    </row>
    <row r="17" spans="9:14" ht="18.75" x14ac:dyDescent="0.3">
      <c r="I17" s="75" t="s">
        <v>106</v>
      </c>
      <c r="J17" s="55"/>
      <c r="K17" s="55"/>
      <c r="L17" s="55"/>
      <c r="M17" s="56"/>
    </row>
    <row r="18" spans="9:14" ht="15.75" x14ac:dyDescent="0.25">
      <c r="I18" s="74"/>
      <c r="J18" s="55"/>
      <c r="K18" s="55"/>
      <c r="L18" s="55"/>
      <c r="M18" s="56"/>
    </row>
    <row r="19" spans="9:14" x14ac:dyDescent="0.25">
      <c r="I19" s="43" t="s">
        <v>107</v>
      </c>
      <c r="J19" s="55"/>
      <c r="K19" s="55"/>
      <c r="L19" s="55"/>
      <c r="M19" s="56"/>
    </row>
    <row r="20" spans="9:14" x14ac:dyDescent="0.25">
      <c r="I20" s="43" t="s">
        <v>110</v>
      </c>
      <c r="J20" s="55"/>
      <c r="K20" s="55"/>
      <c r="L20" s="55"/>
      <c r="M20" s="56"/>
    </row>
    <row r="21" spans="9:14" ht="15.75" thickBot="1" x14ac:dyDescent="0.3">
      <c r="I21" s="56"/>
      <c r="J21" s="55"/>
      <c r="K21" s="55"/>
      <c r="L21" s="55"/>
      <c r="M21" s="56"/>
    </row>
    <row r="22" spans="9:14" ht="45.75" thickBot="1" x14ac:dyDescent="0.3">
      <c r="I22" s="54"/>
      <c r="J22" s="53"/>
      <c r="K22" s="93" t="s">
        <v>108</v>
      </c>
      <c r="L22" s="94" t="s">
        <v>112</v>
      </c>
      <c r="M22" s="95" t="s">
        <v>113</v>
      </c>
      <c r="N22" s="96" t="s">
        <v>114</v>
      </c>
    </row>
    <row r="23" spans="9:14" x14ac:dyDescent="0.25">
      <c r="I23" s="88" t="s">
        <v>43</v>
      </c>
      <c r="J23" s="71" t="s">
        <v>89</v>
      </c>
      <c r="K23" s="97"/>
      <c r="L23" s="167">
        <f>'Grille niveau minimum'!D$27</f>
        <v>0</v>
      </c>
      <c r="M23" s="105" t="str">
        <f>'Grille niveau minimum'!E27</f>
        <v>NR</v>
      </c>
      <c r="N23" s="106" t="str">
        <f>IF(AND('Grille niveau minimum'!D$23&gt;0,'Grille niveau minimum'!D$21="hauteur d'eau au-dessus de la sonde"),'Grille niveau minimum'!D$23-'Calcul seuil'!L5,"NR")</f>
        <v>NR</v>
      </c>
    </row>
    <row r="24" spans="9:14" x14ac:dyDescent="0.25">
      <c r="I24" s="89" t="s">
        <v>82</v>
      </c>
      <c r="J24" s="85" t="s">
        <v>88</v>
      </c>
      <c r="K24" s="107">
        <v>0</v>
      </c>
      <c r="L24" s="201"/>
      <c r="M24" s="104" t="str">
        <f>IF('Grille niveau minimum'!E$9&gt;0,'Grille niveau minimum'!E$9-'Calcul seuil'!L24,"NR")</f>
        <v>NR</v>
      </c>
      <c r="N24" s="108" t="str">
        <f>IF(AND('Grille niveau minimum'!D$23&gt;0,'Grille niveau minimum'!D$21="hauteur d'eau au-dessus de la sonde"),'Grille niveau minimum'!D$23-'Calcul seuil'!L24,"NR")</f>
        <v>NR</v>
      </c>
    </row>
    <row r="25" spans="9:14" x14ac:dyDescent="0.25">
      <c r="I25" s="90" t="s">
        <v>83</v>
      </c>
      <c r="J25" s="72" t="s">
        <v>89</v>
      </c>
      <c r="K25" s="98"/>
      <c r="L25" s="104">
        <f>L24-L23</f>
        <v>0</v>
      </c>
      <c r="M25" s="99"/>
      <c r="N25" s="100"/>
    </row>
    <row r="26" spans="9:14" x14ac:dyDescent="0.25">
      <c r="I26" s="91" t="s">
        <v>84</v>
      </c>
      <c r="J26" s="86" t="s">
        <v>109</v>
      </c>
      <c r="K26" s="198">
        <v>0</v>
      </c>
      <c r="L26" s="104">
        <f>L24-K26*L25</f>
        <v>0</v>
      </c>
      <c r="M26" s="104" t="e">
        <f>M24+K26*L25</f>
        <v>#VALUE!</v>
      </c>
      <c r="N26" s="108" t="str">
        <f>IF(AND('Grille niveau minimum'!D$23&gt;0,'Grille niveau minimum'!D$21="hauteur d'eau au-dessus de la sonde"),'Grille niveau minimum'!D$23-'Calcul seuil'!L26,"NR")</f>
        <v>NR</v>
      </c>
    </row>
    <row r="27" spans="9:14" ht="15.75" thickBot="1" x14ac:dyDescent="0.3">
      <c r="I27" s="168" t="s">
        <v>85</v>
      </c>
      <c r="J27" s="169" t="s">
        <v>109</v>
      </c>
      <c r="K27" s="199">
        <v>0</v>
      </c>
      <c r="L27" s="155">
        <f>L24-K27*L25</f>
        <v>0</v>
      </c>
      <c r="M27" s="155" t="e">
        <f>M24+K27*L25</f>
        <v>#VALUE!</v>
      </c>
      <c r="N27" s="156" t="str">
        <f>IF(AND('Grille niveau minimum'!D$23&gt;0,'Grille niveau minimum'!D$21="hauteur d'eau au-dessus de la sonde"),'Grille niveau minimum'!D$23-'Calcul seuil'!L27,"NR")</f>
        <v>NR</v>
      </c>
    </row>
    <row r="28" spans="9:14" ht="15.75" thickBot="1" x14ac:dyDescent="0.3">
      <c r="I28" s="165" t="s">
        <v>87</v>
      </c>
      <c r="J28" s="158" t="s">
        <v>88</v>
      </c>
      <c r="K28" s="166"/>
      <c r="L28" s="200"/>
      <c r="M28" s="101"/>
      <c r="N28" s="102"/>
    </row>
    <row r="29" spans="9:14" ht="15.75" thickBot="1" x14ac:dyDescent="0.3">
      <c r="I29" s="92" t="s">
        <v>90</v>
      </c>
      <c r="J29" s="73" t="s">
        <v>89</v>
      </c>
      <c r="K29" s="109" t="str">
        <f>IF(L28&gt;0,(L24-L28)/L25,"NR")</f>
        <v>NR</v>
      </c>
      <c r="L29" s="103"/>
      <c r="M29" s="101"/>
      <c r="N29" s="102"/>
    </row>
    <row r="30" spans="9:14" x14ac:dyDescent="0.25">
      <c r="I30" s="56"/>
      <c r="J30" s="55"/>
      <c r="K30" s="55"/>
      <c r="L30" s="60"/>
      <c r="M30" s="61"/>
      <c r="N30" s="11"/>
    </row>
    <row r="31" spans="9:14" x14ac:dyDescent="0.25">
      <c r="L31" s="12"/>
      <c r="M31" s="11"/>
      <c r="N31" s="11"/>
    </row>
  </sheetData>
  <sheetProtection algorithmName="SHA-512" hashValue="cLu+7pySssVq8nf0ig8yyM72jA4lEb3syTv49PvdW2aYYhITfAeuzMfl0ryicjlbaApX8mA1g7/g0jCnHE5e3A==" saltValue="4vempgwBnKult++jXE3hDA==" spinCount="100000" sheet="1" objects="1" scenarios="1"/>
  <pageMargins left="0.7" right="0.7" top="0.75" bottom="0.75" header="0.3" footer="0.3"/>
  <pageSetup paperSize="9" orientation="portrait" r:id="rId1"/>
  <ignoredErrors>
    <ignoredError sqref="M8:M9 M26:N27"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30" sqref="F30"/>
    </sheetView>
  </sheetViews>
  <sheetFormatPr baseColWidth="10" defaultColWidth="11.42578125" defaultRowHeight="15" x14ac:dyDescent="0.25"/>
  <cols>
    <col min="1" max="1" width="17.42578125" style="2" bestFit="1" customWidth="1"/>
    <col min="2" max="2" width="20.85546875" style="2" bestFit="1" customWidth="1"/>
    <col min="3" max="5" width="11.42578125" style="2"/>
    <col min="6" max="6" width="33.7109375" style="2" bestFit="1" customWidth="1"/>
    <col min="7" max="16384" width="11.42578125" style="2"/>
  </cols>
  <sheetData>
    <row r="1" spans="1:6" x14ac:dyDescent="0.25">
      <c r="A1" s="1" t="s">
        <v>18</v>
      </c>
      <c r="B1" s="1" t="s">
        <v>1</v>
      </c>
      <c r="C1" s="1" t="s">
        <v>19</v>
      </c>
      <c r="D1" s="4" t="s">
        <v>40</v>
      </c>
      <c r="E1" s="1" t="s">
        <v>22</v>
      </c>
      <c r="F1" s="1" t="s">
        <v>33</v>
      </c>
    </row>
    <row r="2" spans="1:6" x14ac:dyDescent="0.25">
      <c r="A2" s="2" t="s">
        <v>6</v>
      </c>
      <c r="B2" s="2" t="s">
        <v>2</v>
      </c>
      <c r="C2" s="2" t="s">
        <v>20</v>
      </c>
      <c r="D2" s="2" t="s">
        <v>41</v>
      </c>
      <c r="E2" s="2" t="s">
        <v>23</v>
      </c>
      <c r="F2" s="2" t="s">
        <v>31</v>
      </c>
    </row>
    <row r="3" spans="1:6" x14ac:dyDescent="0.25">
      <c r="A3" s="2" t="s">
        <v>4</v>
      </c>
      <c r="B3" s="2" t="s">
        <v>3</v>
      </c>
      <c r="C3" s="2" t="s">
        <v>21</v>
      </c>
      <c r="D3" s="2" t="s">
        <v>42</v>
      </c>
      <c r="E3" s="2" t="s">
        <v>24</v>
      </c>
      <c r="F3" s="2" t="s">
        <v>29</v>
      </c>
    </row>
    <row r="4" spans="1:6" x14ac:dyDescent="0.25">
      <c r="A4" s="2" t="s">
        <v>49</v>
      </c>
      <c r="B4" s="2" t="s">
        <v>47</v>
      </c>
      <c r="F4" s="2" t="s">
        <v>30</v>
      </c>
    </row>
    <row r="5" spans="1:6" x14ac:dyDescent="0.25">
      <c r="A5" s="2" t="s">
        <v>50</v>
      </c>
      <c r="B5" s="2" t="s">
        <v>48</v>
      </c>
      <c r="F5" s="2" t="s">
        <v>32</v>
      </c>
    </row>
    <row r="6" spans="1:6" x14ac:dyDescent="0.25">
      <c r="B6" s="2" t="s">
        <v>55</v>
      </c>
    </row>
  </sheetData>
  <sheetProtection algorithmName="SHA-512" hashValue="LlKhBAZUTkbMlLppgLHwmh0wV39xvgM+ScD6r2sNPunj9tre8y6YvPmrof2pCKxINgpkspgw81WAhkcno6vl0A==" saltValue="qP9qkQih3UQpyPcT5Bb3ZA==" spinCount="100000" sheet="1" objects="1" scenarios="1" selectLockedCells="1" selectUnlockedCells="1"/>
  <dataValidations disablePrompts="1" count="1">
    <dataValidation type="list" allowBlank="1" showInputMessage="1" showErrorMessage="1" sqref="I13">
      <formula1>$C$2:$C$5</formula1>
    </dataValidation>
  </dataValidations>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f960f52-0889-49a1-9498-875d9c4777b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EFBE9B0E392084A9295605B76881B7B" ma:contentTypeVersion="17" ma:contentTypeDescription="Crée un document." ma:contentTypeScope="" ma:versionID="aa1bb1fe31fc391ec883d7ceca28f5d3">
  <xsd:schema xmlns:xsd="http://www.w3.org/2001/XMLSchema" xmlns:xs="http://www.w3.org/2001/XMLSchema" xmlns:p="http://schemas.microsoft.com/office/2006/metadata/properties" xmlns:ns3="ef960f52-0889-49a1-9498-875d9c4777b6" xmlns:ns4="fbe33f42-29a1-4b11-af01-b796570c76cb" targetNamespace="http://schemas.microsoft.com/office/2006/metadata/properties" ma:root="true" ma:fieldsID="44c50e102e644c71ecbd8951833d9b14" ns3:_="" ns4:_="">
    <xsd:import namespace="ef960f52-0889-49a1-9498-875d9c4777b6"/>
    <xsd:import namespace="fbe33f42-29a1-4b11-af01-b796570c76c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960f52-0889-49a1-9498-875d9c4777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e33f42-29a1-4b11-af01-b796570c76cb"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SharingHintHash" ma:index="16"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DAD5F2-6F2A-4945-958D-8E3567576696}">
  <ds:schemaRefs>
    <ds:schemaRef ds:uri="http://schemas.microsoft.com/sharepoint/v3/contenttype/forms"/>
  </ds:schemaRefs>
</ds:datastoreItem>
</file>

<file path=customXml/itemProps2.xml><?xml version="1.0" encoding="utf-8"?>
<ds:datastoreItem xmlns:ds="http://schemas.openxmlformats.org/officeDocument/2006/customXml" ds:itemID="{474069C9-1B3D-4BCC-9932-4FDD18BE47FC}">
  <ds:schemaRefs>
    <ds:schemaRef ds:uri="fbe33f42-29a1-4b11-af01-b796570c76cb"/>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ef960f52-0889-49a1-9498-875d9c4777b6"/>
    <ds:schemaRef ds:uri="http://www.w3.org/XML/1998/namespace"/>
  </ds:schemaRefs>
</ds:datastoreItem>
</file>

<file path=customXml/itemProps3.xml><?xml version="1.0" encoding="utf-8"?>
<ds:datastoreItem xmlns:ds="http://schemas.openxmlformats.org/officeDocument/2006/customXml" ds:itemID="{1FBEE636-9C12-410F-BE83-A4782031BA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960f52-0889-49a1-9498-875d9c4777b6"/>
    <ds:schemaRef ds:uri="fbe33f42-29a1-4b11-af01-b796570c76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Lisez-moi</vt:lpstr>
      <vt:lpstr>Grille niveau minimum</vt:lpstr>
      <vt:lpstr>Calcul seuil</vt:lpstr>
      <vt:lpstr>Listes déroulantes</vt:lpstr>
      <vt:lpstr>'Calcul seuil'!Ouvrage</vt:lpstr>
      <vt:lpstr>Ouvrage</vt:lpstr>
      <vt:lpstr>'Grille niveau minimum'!Zone_d_impression</vt:lpstr>
    </vt:vector>
  </TitlesOfParts>
  <Company>BRGM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Lucassou Flora</dc:creator>
  <cp:lastModifiedBy>Lucassou Flora</cp:lastModifiedBy>
  <cp:lastPrinted>2023-03-02T16:47:45Z</cp:lastPrinted>
  <dcterms:created xsi:type="dcterms:W3CDTF">2022-03-25T10:19:30Z</dcterms:created>
  <dcterms:modified xsi:type="dcterms:W3CDTF">2024-01-16T15:16:11Z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0x0101001EFBE9B0E392084A9295605B76881B7B</vt:lpwstr>
  </property>
</Properties>
</file>